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12585" yWindow="-15" windowWidth="12630" windowHeight="11760" tabRatio="711"/>
  </bookViews>
  <sheets>
    <sheet name="questionaire" sheetId="5" r:id="rId1"/>
    <sheet name="DATA VP1304" sheetId="2" r:id="rId2"/>
    <sheet name="EFD MSvsFS" sheetId="21" r:id="rId3"/>
    <sheet name="CFD MSvsFS" sheetId="16" r:id="rId4"/>
    <sheet name="MS EFDvsCFD" sheetId="23" r:id="rId5"/>
    <sheet name="FS EFDvsCFD" sheetId="22" r:id="rId6"/>
    <sheet name="Delta_CFD&amp;ITTC" sheetId="17" r:id="rId7"/>
    <sheet name="J=0.6" sheetId="7" r:id="rId8"/>
    <sheet name="J=0.8" sheetId="9" r:id="rId9"/>
    <sheet name="J=1.0" sheetId="11" r:id="rId10"/>
    <sheet name="J=1.2" sheetId="13" r:id="rId11"/>
    <sheet name="J=1.4" sheetId="15" r:id="rId12"/>
    <sheet name="q_values" sheetId="6" state="hidden" r:id="rId13"/>
    <sheet name="values" sheetId="24" r:id="rId14"/>
  </sheets>
  <calcPr calcId="145621"/>
</workbook>
</file>

<file path=xl/calcChain.xml><?xml version="1.0" encoding="utf-8"?>
<calcChain xmlns="http://schemas.openxmlformats.org/spreadsheetml/2006/main">
  <c r="A12" i="24" l="1"/>
  <c r="A13" i="24"/>
  <c r="A2" i="24"/>
  <c r="B2" i="24"/>
  <c r="C2" i="24"/>
  <c r="D2" i="24"/>
  <c r="E2" i="24"/>
  <c r="F2" i="24"/>
  <c r="G2" i="24"/>
  <c r="H2" i="24"/>
  <c r="I2" i="24"/>
  <c r="P2" i="24"/>
  <c r="Q2" i="24"/>
  <c r="R2" i="24"/>
  <c r="S2" i="24"/>
  <c r="X2" i="24"/>
  <c r="Y2" i="24"/>
  <c r="Z2" i="24"/>
  <c r="AA2" i="24"/>
  <c r="AB2" i="24"/>
  <c r="AC2" i="24"/>
  <c r="AD2" i="24"/>
  <c r="AE2" i="24"/>
  <c r="AF2" i="24"/>
  <c r="A3" i="24"/>
  <c r="B3" i="24"/>
  <c r="C3" i="24"/>
  <c r="D3" i="24"/>
  <c r="E3" i="24"/>
  <c r="F3" i="24"/>
  <c r="G3" i="24"/>
  <c r="H3" i="24"/>
  <c r="I3" i="24"/>
  <c r="P3" i="24"/>
  <c r="Q3" i="24"/>
  <c r="R3" i="24"/>
  <c r="S3" i="24"/>
  <c r="X3" i="24"/>
  <c r="Y3" i="24"/>
  <c r="Z3" i="24"/>
  <c r="AA3" i="24"/>
  <c r="AB3" i="24"/>
  <c r="AC3" i="24"/>
  <c r="AD3" i="24"/>
  <c r="AE3" i="24"/>
  <c r="AF3" i="24"/>
  <c r="A4" i="24"/>
  <c r="B4" i="24"/>
  <c r="C4" i="24"/>
  <c r="D4" i="24"/>
  <c r="E4" i="24"/>
  <c r="F4" i="24"/>
  <c r="G4" i="24"/>
  <c r="H4" i="24"/>
  <c r="I4" i="24"/>
  <c r="P4" i="24"/>
  <c r="Q4" i="24"/>
  <c r="R4" i="24"/>
  <c r="S4" i="24"/>
  <c r="X4" i="24"/>
  <c r="Y4" i="24"/>
  <c r="Z4" i="24"/>
  <c r="AA4" i="24"/>
  <c r="AB4" i="24"/>
  <c r="AC4" i="24"/>
  <c r="AD4" i="24"/>
  <c r="AE4" i="24"/>
  <c r="AF4" i="24"/>
  <c r="A5" i="24"/>
  <c r="B5" i="24"/>
  <c r="C5" i="24"/>
  <c r="D5" i="24"/>
  <c r="E5" i="24"/>
  <c r="F5" i="24"/>
  <c r="G5" i="24"/>
  <c r="H5" i="24"/>
  <c r="I5" i="24"/>
  <c r="P5" i="24"/>
  <c r="Q5" i="24"/>
  <c r="R5" i="24"/>
  <c r="X5" i="24"/>
  <c r="Y5" i="24"/>
  <c r="Z5" i="24"/>
  <c r="AA5" i="24"/>
  <c r="AB5" i="24"/>
  <c r="AC5" i="24"/>
  <c r="AD5" i="24"/>
  <c r="AF5" i="24"/>
  <c r="A6" i="24"/>
  <c r="C6" i="24"/>
  <c r="H6" i="24"/>
  <c r="P6" i="24"/>
  <c r="R6" i="24"/>
  <c r="X6" i="24"/>
  <c r="Y6" i="24"/>
  <c r="Z6" i="24"/>
  <c r="AA6" i="24"/>
  <c r="AB6" i="24"/>
  <c r="AC6" i="24"/>
  <c r="AD6" i="24"/>
  <c r="A7" i="24"/>
  <c r="C7" i="24"/>
  <c r="P7" i="24"/>
  <c r="R7" i="24"/>
  <c r="X7" i="24"/>
  <c r="Y7" i="24"/>
  <c r="Z7" i="24"/>
  <c r="AA7" i="24"/>
  <c r="AB7" i="24"/>
  <c r="AC7" i="24"/>
  <c r="AD7" i="24"/>
  <c r="R8" i="24"/>
  <c r="X8" i="24"/>
  <c r="Y8" i="24"/>
  <c r="Z8" i="24"/>
  <c r="AA8" i="24"/>
  <c r="AB8" i="24"/>
  <c r="AC8" i="24"/>
  <c r="AD8" i="24"/>
  <c r="R9" i="24"/>
  <c r="X9" i="24"/>
  <c r="Y9" i="24"/>
  <c r="X10" i="24"/>
  <c r="R11" i="24"/>
  <c r="Y11" i="24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U1" i="24"/>
  <c r="V1" i="24"/>
  <c r="W1" i="24"/>
  <c r="X1" i="24"/>
  <c r="Y1" i="24"/>
  <c r="Z1" i="24"/>
  <c r="AA1" i="24"/>
  <c r="AB1" i="24"/>
  <c r="AC1" i="24"/>
  <c r="AD1" i="24"/>
  <c r="AE1" i="24"/>
  <c r="AF1" i="24"/>
  <c r="A1" i="24"/>
  <c r="L62" i="2" l="1"/>
  <c r="L63" i="2"/>
  <c r="L64" i="2"/>
  <c r="L65" i="2"/>
  <c r="L66" i="2"/>
  <c r="L67" i="2"/>
  <c r="L68" i="2"/>
  <c r="L69" i="2"/>
  <c r="B68" i="2"/>
  <c r="B69" i="2"/>
  <c r="B62" i="2"/>
  <c r="D10" i="2"/>
  <c r="E9" i="2"/>
  <c r="D7" i="2"/>
  <c r="D6" i="2"/>
  <c r="E63" i="2"/>
  <c r="F63" i="2"/>
  <c r="H63" i="2"/>
  <c r="E64" i="2"/>
  <c r="F64" i="2"/>
  <c r="E65" i="2"/>
  <c r="F65" i="2"/>
  <c r="E66" i="2"/>
  <c r="F66" i="2"/>
  <c r="E67" i="2"/>
  <c r="F67" i="2"/>
  <c r="E68" i="2"/>
  <c r="F68" i="2"/>
  <c r="H68" i="2"/>
  <c r="E69" i="2"/>
  <c r="F69" i="2"/>
  <c r="H69" i="2"/>
  <c r="E62" i="2"/>
  <c r="F62" i="2"/>
  <c r="C63" i="2"/>
  <c r="C64" i="2"/>
  <c r="C65" i="2"/>
  <c r="C66" i="2"/>
  <c r="C67" i="2"/>
  <c r="C68" i="2"/>
  <c r="C69" i="2"/>
  <c r="C62" i="2"/>
  <c r="B63" i="2"/>
  <c r="B64" i="2"/>
  <c r="B65" i="2"/>
  <c r="D65" i="2"/>
  <c r="B66" i="2"/>
  <c r="D66" i="2"/>
  <c r="B67" i="2"/>
  <c r="K19" i="2"/>
  <c r="I27" i="2"/>
  <c r="B48" i="2"/>
  <c r="C27" i="2"/>
  <c r="B47" i="2"/>
  <c r="H26" i="2"/>
  <c r="H19" i="2"/>
  <c r="H27" i="2"/>
  <c r="G47" i="2"/>
  <c r="E26" i="2"/>
  <c r="E19" i="2"/>
  <c r="AC39" i="2"/>
  <c r="AC37" i="2"/>
  <c r="AC35" i="2"/>
  <c r="AC33" i="2"/>
  <c r="W39" i="2"/>
  <c r="W37" i="2"/>
  <c r="W35" i="2"/>
  <c r="U41" i="2"/>
  <c r="I50" i="2"/>
  <c r="Q39" i="2"/>
  <c r="Q37" i="2"/>
  <c r="Q35" i="2"/>
  <c r="Q41" i="2"/>
  <c r="K49" i="2"/>
  <c r="Q33" i="2"/>
  <c r="K39" i="2"/>
  <c r="K37" i="2"/>
  <c r="K35" i="2"/>
  <c r="E39" i="2"/>
  <c r="E37" i="2"/>
  <c r="AF39" i="2"/>
  <c r="AF41" i="2"/>
  <c r="N51" i="2"/>
  <c r="AF37" i="2"/>
  <c r="AD41" i="2"/>
  <c r="L51" i="2"/>
  <c r="Z39" i="2"/>
  <c r="Z37" i="2"/>
  <c r="Z35" i="2"/>
  <c r="Y41" i="2"/>
  <c r="M50" i="2"/>
  <c r="Z33" i="2"/>
  <c r="T37" i="2"/>
  <c r="T35" i="2"/>
  <c r="R41" i="2"/>
  <c r="L49" i="2"/>
  <c r="N35" i="2"/>
  <c r="L41" i="2"/>
  <c r="L48" i="2"/>
  <c r="W33" i="2"/>
  <c r="P41" i="2"/>
  <c r="J49" i="2"/>
  <c r="J41" i="2"/>
  <c r="J48" i="2"/>
  <c r="K33" i="2"/>
  <c r="H37" i="2"/>
  <c r="H35" i="2"/>
  <c r="H33" i="2"/>
  <c r="H41" i="2"/>
  <c r="N47" i="2"/>
  <c r="E34" i="2"/>
  <c r="D41" i="2"/>
  <c r="J47" i="2"/>
  <c r="E40" i="2"/>
  <c r="F27" i="2"/>
  <c r="E47" i="2"/>
  <c r="E8" i="2"/>
  <c r="D4" i="2"/>
  <c r="D5" i="2"/>
  <c r="AF19" i="2"/>
  <c r="AF27" i="2"/>
  <c r="G51" i="2"/>
  <c r="AC19" i="2"/>
  <c r="Z19" i="2"/>
  <c r="Z27" i="2"/>
  <c r="G50" i="2"/>
  <c r="W19" i="2"/>
  <c r="T19" i="2"/>
  <c r="T27" i="2"/>
  <c r="G49" i="2"/>
  <c r="Q19" i="2"/>
  <c r="N19" i="2"/>
  <c r="AF26" i="2"/>
  <c r="AF25" i="2"/>
  <c r="AF24" i="2"/>
  <c r="AF23" i="2"/>
  <c r="AF22" i="2"/>
  <c r="AF21" i="2"/>
  <c r="AF20" i="2"/>
  <c r="AC26" i="2"/>
  <c r="AC25" i="2"/>
  <c r="AC24" i="2"/>
  <c r="AC23" i="2"/>
  <c r="AC22" i="2"/>
  <c r="AC21" i="2"/>
  <c r="AC20" i="2"/>
  <c r="AC27" i="2"/>
  <c r="D51" i="2"/>
  <c r="Z26" i="2"/>
  <c r="Z25" i="2"/>
  <c r="Z24" i="2"/>
  <c r="Z23" i="2"/>
  <c r="Z22" i="2"/>
  <c r="Z21" i="2"/>
  <c r="Z20" i="2"/>
  <c r="W26" i="2"/>
  <c r="W25" i="2"/>
  <c r="W24" i="2"/>
  <c r="W23" i="2"/>
  <c r="W22" i="2"/>
  <c r="W21" i="2"/>
  <c r="W20" i="2"/>
  <c r="T26" i="2"/>
  <c r="T25" i="2"/>
  <c r="T24" i="2"/>
  <c r="T23" i="2"/>
  <c r="T22" i="2"/>
  <c r="T21" i="2"/>
  <c r="T20" i="2"/>
  <c r="Q26" i="2"/>
  <c r="Q25" i="2"/>
  <c r="Q24" i="2"/>
  <c r="Q23" i="2"/>
  <c r="Q22" i="2"/>
  <c r="Q21" i="2"/>
  <c r="Q20" i="2"/>
  <c r="Q27" i="2"/>
  <c r="D49" i="2"/>
  <c r="N26" i="2"/>
  <c r="N25" i="2"/>
  <c r="N24" i="2"/>
  <c r="N23" i="2"/>
  <c r="N22" i="2"/>
  <c r="N21" i="2"/>
  <c r="N20" i="2"/>
  <c r="N27" i="2"/>
  <c r="G48" i="2"/>
  <c r="K26" i="2"/>
  <c r="K25" i="2"/>
  <c r="K24" i="2"/>
  <c r="K23" i="2"/>
  <c r="K22" i="2"/>
  <c r="K27" i="2"/>
  <c r="D48" i="2"/>
  <c r="K21" i="2"/>
  <c r="K20" i="2"/>
  <c r="AD27" i="2"/>
  <c r="E51" i="2"/>
  <c r="AB27" i="2"/>
  <c r="C51" i="2"/>
  <c r="X27" i="2"/>
  <c r="E50" i="2"/>
  <c r="R27" i="2"/>
  <c r="E49" i="2"/>
  <c r="L27" i="2"/>
  <c r="E48" i="2"/>
  <c r="H25" i="2"/>
  <c r="H24" i="2"/>
  <c r="H23" i="2"/>
  <c r="H22" i="2"/>
  <c r="H21" i="2"/>
  <c r="H20" i="2"/>
  <c r="G27" i="2"/>
  <c r="F47" i="2"/>
  <c r="E20" i="2"/>
  <c r="E21" i="2"/>
  <c r="E22" i="2"/>
  <c r="E23" i="2"/>
  <c r="E24" i="2"/>
  <c r="E25" i="2"/>
  <c r="AE27" i="2"/>
  <c r="F51" i="2"/>
  <c r="AA27" i="2"/>
  <c r="B51" i="2"/>
  <c r="Y27" i="2"/>
  <c r="F50" i="2"/>
  <c r="V27" i="2"/>
  <c r="C50" i="2"/>
  <c r="U27" i="2"/>
  <c r="B50" i="2"/>
  <c r="S27" i="2"/>
  <c r="F49" i="2"/>
  <c r="P27" i="2"/>
  <c r="C49" i="2"/>
  <c r="O27" i="2"/>
  <c r="B49" i="2"/>
  <c r="M27" i="2"/>
  <c r="F48" i="2"/>
  <c r="J27" i="2"/>
  <c r="C48" i="2"/>
  <c r="D27" i="2"/>
  <c r="C47" i="2"/>
  <c r="AI13" i="6"/>
  <c r="AI15" i="6"/>
  <c r="AF15" i="6"/>
  <c r="AE15" i="6"/>
  <c r="AD15" i="6"/>
  <c r="AC15" i="6"/>
  <c r="AB15" i="6"/>
  <c r="AA15" i="6"/>
  <c r="Z15" i="6"/>
  <c r="Y15" i="6"/>
  <c r="X15" i="6"/>
  <c r="AF14" i="6"/>
  <c r="AE14" i="6"/>
  <c r="AD14" i="6"/>
  <c r="AC14" i="6"/>
  <c r="AB14" i="6"/>
  <c r="AA14" i="6"/>
  <c r="Z14" i="6"/>
  <c r="Y14" i="6"/>
  <c r="X14" i="6"/>
  <c r="S15" i="6"/>
  <c r="R15" i="6"/>
  <c r="Q15" i="6"/>
  <c r="P15" i="6"/>
  <c r="S14" i="6"/>
  <c r="R14" i="6"/>
  <c r="Q14" i="6"/>
  <c r="P14" i="6"/>
  <c r="C14" i="6"/>
  <c r="D14" i="6"/>
  <c r="E14" i="6"/>
  <c r="F14" i="6"/>
  <c r="G14" i="6"/>
  <c r="H14" i="6"/>
  <c r="I14" i="6"/>
  <c r="C15" i="6"/>
  <c r="D15" i="6"/>
  <c r="E15" i="6"/>
  <c r="F15" i="6"/>
  <c r="G15" i="6"/>
  <c r="H15" i="6"/>
  <c r="I15" i="6"/>
  <c r="B15" i="6"/>
  <c r="B14" i="6"/>
  <c r="AA3" i="6"/>
  <c r="AB3" i="6"/>
  <c r="AC3" i="6"/>
  <c r="AD3" i="6"/>
  <c r="AA5" i="6"/>
  <c r="AB5" i="6"/>
  <c r="AC5" i="6"/>
  <c r="AD5" i="6"/>
  <c r="AA7" i="6"/>
  <c r="AB7" i="6"/>
  <c r="AC7" i="6"/>
  <c r="AD7" i="6"/>
  <c r="AA2" i="6"/>
  <c r="AB2" i="6"/>
  <c r="AC2" i="6"/>
  <c r="AD2" i="6"/>
  <c r="Z3" i="6"/>
  <c r="Z4" i="6"/>
  <c r="AA4" i="6"/>
  <c r="AB4" i="6"/>
  <c r="AC4" i="6"/>
  <c r="AD4" i="6"/>
  <c r="Z5" i="6"/>
  <c r="Z6" i="6"/>
  <c r="AA6" i="6"/>
  <c r="AB6" i="6"/>
  <c r="AC6" i="6"/>
  <c r="AD6" i="6"/>
  <c r="Z7" i="6"/>
  <c r="Z8" i="6"/>
  <c r="AA8" i="6"/>
  <c r="AB8" i="6"/>
  <c r="AC8" i="6"/>
  <c r="AD8" i="6"/>
  <c r="Z2" i="6"/>
  <c r="AL13" i="6"/>
  <c r="AL15" i="6"/>
  <c r="AL12" i="6"/>
  <c r="AL14" i="6"/>
  <c r="AK13" i="6"/>
  <c r="AK15" i="6"/>
  <c r="AK12" i="6"/>
  <c r="AK14" i="6"/>
  <c r="AJ13" i="6"/>
  <c r="AJ15" i="6"/>
  <c r="AJ12" i="6"/>
  <c r="AJ14" i="6"/>
  <c r="AI12" i="6"/>
  <c r="AI14" i="6"/>
  <c r="AH13" i="6"/>
  <c r="AH15" i="6"/>
  <c r="AH12" i="6"/>
  <c r="AH14" i="6"/>
  <c r="AG13" i="6"/>
  <c r="AG15" i="6"/>
  <c r="AG12" i="6"/>
  <c r="AG14" i="6"/>
  <c r="Y4" i="6"/>
  <c r="Y5" i="6"/>
  <c r="Y6" i="6"/>
  <c r="Y7" i="6"/>
  <c r="Y8" i="6"/>
  <c r="Y9" i="6"/>
  <c r="Y11" i="6"/>
  <c r="Y3" i="6"/>
  <c r="W13" i="6"/>
  <c r="W15" i="6"/>
  <c r="W12" i="6"/>
  <c r="W14" i="6"/>
  <c r="V13" i="6"/>
  <c r="V15" i="6"/>
  <c r="V12" i="6"/>
  <c r="V14" i="6"/>
  <c r="U13" i="6"/>
  <c r="U15" i="6"/>
  <c r="U12" i="6"/>
  <c r="U14" i="6"/>
  <c r="T13" i="6"/>
  <c r="T15" i="6"/>
  <c r="T12" i="6"/>
  <c r="T14" i="6"/>
  <c r="O13" i="6"/>
  <c r="O15" i="6"/>
  <c r="O12" i="6"/>
  <c r="O14" i="6"/>
  <c r="N13" i="6"/>
  <c r="N15" i="6"/>
  <c r="N12" i="6"/>
  <c r="N14" i="6"/>
  <c r="M13" i="6"/>
  <c r="M15" i="6"/>
  <c r="M12" i="6"/>
  <c r="M14" i="6"/>
  <c r="L13" i="6"/>
  <c r="L15" i="6"/>
  <c r="L12" i="6"/>
  <c r="L14" i="6"/>
  <c r="K13" i="6"/>
  <c r="K15" i="6"/>
  <c r="K12" i="6"/>
  <c r="K14" i="6"/>
  <c r="J13" i="6"/>
  <c r="J15" i="6"/>
  <c r="J12" i="6"/>
  <c r="J14" i="6"/>
  <c r="A13" i="6"/>
  <c r="A15" i="6"/>
  <c r="A12" i="6"/>
  <c r="A14" i="6"/>
  <c r="N37" i="2"/>
  <c r="K36" i="2"/>
  <c r="H39" i="2"/>
  <c r="N39" i="2"/>
  <c r="N40" i="2"/>
  <c r="K34" i="2"/>
  <c r="K41" i="2"/>
  <c r="K48" i="2"/>
  <c r="N36" i="2"/>
  <c r="N41" i="2"/>
  <c r="N48" i="2"/>
  <c r="H36" i="2"/>
  <c r="H40" i="2"/>
  <c r="W38" i="2"/>
  <c r="AF36" i="2"/>
  <c r="W40" i="2"/>
  <c r="AC36" i="2"/>
  <c r="Q38" i="2"/>
  <c r="Q40" i="2"/>
  <c r="T36" i="2"/>
  <c r="AF38" i="2"/>
  <c r="AF40" i="2"/>
  <c r="V41" i="2"/>
  <c r="J50" i="2"/>
  <c r="AF35" i="2"/>
  <c r="T34" i="2"/>
  <c r="T39" i="2"/>
  <c r="Q34" i="2"/>
  <c r="AF34" i="2"/>
  <c r="Z34" i="2"/>
  <c r="Z41" i="2"/>
  <c r="N50" i="2"/>
  <c r="Z36" i="2"/>
  <c r="Z38" i="2"/>
  <c r="G41" i="2"/>
  <c r="M47" i="2"/>
  <c r="X41" i="2"/>
  <c r="L50" i="2"/>
  <c r="N33" i="2"/>
  <c r="F41" i="2"/>
  <c r="L47" i="2"/>
  <c r="O41" i="2"/>
  <c r="I49" i="2"/>
  <c r="E36" i="2"/>
  <c r="E38" i="2"/>
  <c r="I41" i="2"/>
  <c r="I48" i="2"/>
  <c r="AF33" i="2"/>
  <c r="T33" i="2"/>
  <c r="E33" i="2"/>
  <c r="E41" i="2"/>
  <c r="K47" i="2"/>
  <c r="E35" i="2"/>
  <c r="AB41" i="2"/>
  <c r="J51" i="2"/>
  <c r="M41" i="2"/>
  <c r="M48" i="2"/>
  <c r="S41" i="2"/>
  <c r="M49" i="2"/>
  <c r="AE41" i="2"/>
  <c r="M51" i="2"/>
  <c r="C41" i="2"/>
  <c r="I47" i="2"/>
  <c r="H34" i="2"/>
  <c r="H38" i="2"/>
  <c r="K38" i="2"/>
  <c r="K40" i="2"/>
  <c r="Q36" i="2"/>
  <c r="W34" i="2"/>
  <c r="W41" i="2"/>
  <c r="K50" i="2"/>
  <c r="W36" i="2"/>
  <c r="AC34" i="2"/>
  <c r="AA41" i="2"/>
  <c r="I51" i="2"/>
  <c r="AC38" i="2"/>
  <c r="AC40" i="2"/>
  <c r="N34" i="2"/>
  <c r="N38" i="2"/>
  <c r="T38" i="2"/>
  <c r="T40" i="2"/>
  <c r="T41" i="2"/>
  <c r="N49" i="2"/>
  <c r="Z40" i="2"/>
  <c r="D63" i="2"/>
  <c r="H67" i="2"/>
  <c r="D62" i="2"/>
  <c r="H64" i="2"/>
  <c r="E27" i="2"/>
  <c r="D47" i="2"/>
  <c r="D8" i="2"/>
  <c r="G69" i="2"/>
  <c r="I69" i="2"/>
  <c r="D67" i="2"/>
  <c r="H66" i="2"/>
  <c r="AC41" i="2"/>
  <c r="K51" i="2"/>
  <c r="D9" i="2"/>
  <c r="G62" i="2"/>
  <c r="H62" i="2"/>
  <c r="I62" i="2"/>
  <c r="W27" i="2"/>
  <c r="D50" i="2"/>
  <c r="G66" i="2"/>
  <c r="I66" i="2"/>
  <c r="G64" i="2"/>
  <c r="I64" i="2"/>
  <c r="D69" i="2"/>
  <c r="G65" i="2"/>
  <c r="G67" i="2"/>
  <c r="G63" i="2"/>
  <c r="I63" i="2"/>
  <c r="D64" i="2"/>
  <c r="D68" i="2"/>
  <c r="H65" i="2"/>
  <c r="I67" i="2"/>
  <c r="K67" i="2"/>
  <c r="N67" i="2"/>
  <c r="G68" i="2"/>
  <c r="I68" i="2"/>
  <c r="J64" i="2"/>
  <c r="M64" i="2"/>
  <c r="K64" i="2"/>
  <c r="N64" i="2"/>
  <c r="K63" i="2"/>
  <c r="N63" i="2"/>
  <c r="J63" i="2"/>
  <c r="M63" i="2"/>
  <c r="K62" i="2"/>
  <c r="N62" i="2"/>
  <c r="J62" i="2"/>
  <c r="M62" i="2"/>
  <c r="O62" i="2"/>
  <c r="J67" i="2"/>
  <c r="M67" i="2"/>
  <c r="J69" i="2"/>
  <c r="M69" i="2"/>
  <c r="K69" i="2"/>
  <c r="N69" i="2"/>
  <c r="I65" i="2"/>
  <c r="J66" i="2"/>
  <c r="M66" i="2"/>
  <c r="K66" i="2"/>
  <c r="N66" i="2"/>
  <c r="J68" i="2"/>
  <c r="M68" i="2"/>
  <c r="K68" i="2"/>
  <c r="N68" i="2"/>
  <c r="O69" i="2"/>
  <c r="O68" i="2"/>
  <c r="J65" i="2"/>
  <c r="M65" i="2"/>
  <c r="K65" i="2"/>
  <c r="N65" i="2"/>
  <c r="O64" i="2"/>
  <c r="O66" i="2"/>
  <c r="O67" i="2"/>
  <c r="O63" i="2"/>
  <c r="O65" i="2"/>
  <c r="O47" i="2"/>
  <c r="Q47" i="2"/>
  <c r="O48" i="2"/>
  <c r="Q48" i="2"/>
  <c r="O49" i="2"/>
  <c r="Q49" i="2"/>
  <c r="O50" i="2"/>
  <c r="Q50" i="2"/>
  <c r="O51" i="2"/>
  <c r="Q51" i="2"/>
  <c r="P51" i="2"/>
  <c r="H51" i="2"/>
  <c r="P50" i="2"/>
  <c r="H50" i="2"/>
  <c r="H49" i="2"/>
  <c r="P49" i="2"/>
  <c r="H48" i="2"/>
  <c r="R48" i="2"/>
  <c r="P48" i="2"/>
  <c r="P47" i="2"/>
  <c r="H47" i="2"/>
  <c r="R47" i="2"/>
  <c r="R49" i="2"/>
  <c r="R50" i="2"/>
  <c r="R51" i="2"/>
</calcChain>
</file>

<file path=xl/sharedStrings.xml><?xml version="1.0" encoding="utf-8"?>
<sst xmlns="http://schemas.openxmlformats.org/spreadsheetml/2006/main" count="432" uniqueCount="261">
  <si>
    <t>J</t>
  </si>
  <si>
    <r>
      <t>η</t>
    </r>
    <r>
      <rPr>
        <vertAlign val="subscript"/>
        <sz val="11"/>
        <color indexed="8"/>
        <rFont val="Times New Roman"/>
        <family val="1"/>
      </rPr>
      <t>O</t>
    </r>
  </si>
  <si>
    <t>model scale</t>
  </si>
  <si>
    <t>Participant</t>
  </si>
  <si>
    <t>Solver</t>
  </si>
  <si>
    <t>full-scale</t>
  </si>
  <si>
    <t>L</t>
  </si>
  <si>
    <t>Comments</t>
  </si>
  <si>
    <t>K</t>
  </si>
  <si>
    <t>Code</t>
  </si>
  <si>
    <t>Wall-clock time per revolution</t>
  </si>
  <si>
    <t>J3</t>
  </si>
  <si>
    <t>J2</t>
  </si>
  <si>
    <t>J1</t>
  </si>
  <si>
    <t>Computational Demands</t>
  </si>
  <si>
    <t>Type</t>
  </si>
  <si>
    <t>Pressure</t>
  </si>
  <si>
    <t>H2</t>
  </si>
  <si>
    <t>Fluid</t>
  </si>
  <si>
    <t>H1</t>
  </si>
  <si>
    <t>Computational Model</t>
  </si>
  <si>
    <t>Outer domain</t>
  </si>
  <si>
    <t>G5</t>
  </si>
  <si>
    <t>Outlet</t>
  </si>
  <si>
    <t>G4</t>
  </si>
  <si>
    <t>Inlet</t>
  </si>
  <si>
    <t>G3</t>
  </si>
  <si>
    <t>Hub</t>
  </si>
  <si>
    <t>G2</t>
  </si>
  <si>
    <t>Blade</t>
  </si>
  <si>
    <t>G1</t>
  </si>
  <si>
    <t>Boundary conditions</t>
  </si>
  <si>
    <t>Convection scheme (Turbulence Eqn.)</t>
  </si>
  <si>
    <t>Model name</t>
  </si>
  <si>
    <t>F1</t>
  </si>
  <si>
    <t>Turbulence treatment</t>
  </si>
  <si>
    <t>Equivalent angle of rotation for a time step</t>
  </si>
  <si>
    <t>Time step</t>
  </si>
  <si>
    <t xml:space="preserve">Temporal order of accuracy </t>
  </si>
  <si>
    <t>E8</t>
  </si>
  <si>
    <t>Spatial order of accuracy (neglecting BC)</t>
  </si>
  <si>
    <t>E7</t>
  </si>
  <si>
    <t>Transient approximation</t>
  </si>
  <si>
    <t>E5</t>
  </si>
  <si>
    <t>Convection scheme (momentum eq.)</t>
  </si>
  <si>
    <t>E4</t>
  </si>
  <si>
    <t>Coordinates</t>
  </si>
  <si>
    <t>E3</t>
  </si>
  <si>
    <t>Finite Approximation Scheme (Fluid)</t>
  </si>
  <si>
    <t>E1</t>
  </si>
  <si>
    <t>Numerical Approximation</t>
  </si>
  <si>
    <t>Normalised Dimensions of the Physical Domain</t>
  </si>
  <si>
    <t>C9</t>
  </si>
  <si>
    <t>C8</t>
  </si>
  <si>
    <t>Number of cells across boundary layer</t>
  </si>
  <si>
    <t>C7</t>
  </si>
  <si>
    <t>Wall-boundary layer type</t>
  </si>
  <si>
    <t>C5</t>
  </si>
  <si>
    <t>Primary surface elements</t>
  </si>
  <si>
    <t>C4</t>
  </si>
  <si>
    <t>Primary volume elements</t>
  </si>
  <si>
    <t>C3</t>
  </si>
  <si>
    <t>Local-grid refinement</t>
  </si>
  <si>
    <t>C2</t>
  </si>
  <si>
    <t>C1</t>
  </si>
  <si>
    <t>Computational Grid</t>
  </si>
  <si>
    <t>Number of considered blades</t>
  </si>
  <si>
    <t>Propeller Representation</t>
  </si>
  <si>
    <t>Grid-coupling technique</t>
  </si>
  <si>
    <t>A2</t>
  </si>
  <si>
    <t>Domain topology</t>
  </si>
  <si>
    <t>A1</t>
  </si>
  <si>
    <t>Computational Domain</t>
  </si>
  <si>
    <t>VP1304</t>
  </si>
  <si>
    <r>
      <t>Y</t>
    </r>
    <r>
      <rPr>
        <vertAlign val="superscript"/>
        <sz val="10"/>
        <rFont val="Arial"/>
        <family val="2"/>
      </rPr>
      <t>+</t>
    </r>
    <r>
      <rPr>
        <sz val="11"/>
        <color theme="1"/>
        <rFont val="Times New Roman"/>
        <family val="2"/>
      </rPr>
      <t>-value at  r/R=0.4,  0.7,  0.9</t>
    </r>
  </si>
  <si>
    <t>References</t>
    <phoneticPr fontId="2"/>
  </si>
  <si>
    <t>Add. info.</t>
    <phoneticPr fontId="2"/>
  </si>
  <si>
    <t>Auswahl 1</t>
  </si>
  <si>
    <t>Complete propeller</t>
  </si>
  <si>
    <t>Structured</t>
  </si>
  <si>
    <t>Possible - not used here</t>
  </si>
  <si>
    <t>Tetraheder</t>
  </si>
  <si>
    <t>Quads</t>
  </si>
  <si>
    <t>Prism Layer</t>
  </si>
  <si>
    <t>Finite volume Navier-Stokes</t>
  </si>
  <si>
    <t>Cartesian</t>
  </si>
  <si>
    <t>1st-order upwind</t>
  </si>
  <si>
    <t>explicit</t>
  </si>
  <si>
    <t>k-omega</t>
  </si>
  <si>
    <t>compressible</t>
  </si>
  <si>
    <t>Equation of state</t>
  </si>
  <si>
    <t>Auswahl 2</t>
  </si>
  <si>
    <t>1 rotating domain</t>
  </si>
  <si>
    <t>Sliding</t>
  </si>
  <si>
    <t>Single blade + periodicity (matching grids)</t>
  </si>
  <si>
    <t>Unstructured</t>
  </si>
  <si>
    <t>Possible - used here</t>
  </si>
  <si>
    <t>Hexahedral</t>
  </si>
  <si>
    <t>Triangles</t>
  </si>
  <si>
    <t>Hex Layer</t>
  </si>
  <si>
    <t>Finite element Navier-Stokes</t>
  </si>
  <si>
    <t>Cylindrical - fixed</t>
  </si>
  <si>
    <t>high-order upwind</t>
  </si>
  <si>
    <t>implicit</t>
  </si>
  <si>
    <t>k-epsilon</t>
  </si>
  <si>
    <t>incompressible</t>
  </si>
  <si>
    <t>pressure correction / projection scheme</t>
  </si>
  <si>
    <t>Auswahl 3</t>
  </si>
  <si>
    <t>Multiple domains</t>
  </si>
  <si>
    <t>Overset</t>
  </si>
  <si>
    <t>Other (please provide Ref.)</t>
  </si>
  <si>
    <t>Single blade + periodicity (non-matching grids)</t>
  </si>
  <si>
    <t>Not possible</t>
  </si>
  <si>
    <t>Polyhedral</t>
  </si>
  <si>
    <t>Mixed</t>
  </si>
  <si>
    <t>Poly Layer</t>
  </si>
  <si>
    <t>Mixed FV / FE Navier-Stokes</t>
  </si>
  <si>
    <t>Cylindrical - rotating</t>
  </si>
  <si>
    <t>2nd-order centered</t>
  </si>
  <si>
    <t>one-equation model</t>
  </si>
  <si>
    <t>Auswahl 4</t>
  </si>
  <si>
    <t>Multiple ref. frames</t>
  </si>
  <si>
    <t>None</t>
  </si>
  <si>
    <t>high-order centered</t>
  </si>
  <si>
    <t>Reynolds-stress transport model</t>
  </si>
  <si>
    <t>Auswahl 5</t>
  </si>
  <si>
    <t>Fixed Velocity</t>
  </si>
  <si>
    <t>blended UDS / CDS</t>
  </si>
  <si>
    <t>algebraic stress model</t>
  </si>
  <si>
    <t>Auswahl 6</t>
  </si>
  <si>
    <t>Fixed Pressure</t>
  </si>
  <si>
    <t>limited / blended downwind (compressive)</t>
  </si>
  <si>
    <t>hybrid RANS/LES</t>
  </si>
  <si>
    <t xml:space="preserve">not applicable </t>
  </si>
  <si>
    <t>LES</t>
  </si>
  <si>
    <t>Inviscid or Laminar</t>
  </si>
  <si>
    <t>C10</t>
  </si>
  <si>
    <r>
      <t>Averaged Y</t>
    </r>
    <r>
      <rPr>
        <vertAlign val="superscript"/>
        <sz val="10"/>
        <rFont val="Arial"/>
        <family val="2"/>
      </rPr>
      <t>+</t>
    </r>
    <r>
      <rPr>
        <sz val="11"/>
        <color theme="1"/>
        <rFont val="Times New Roman"/>
        <family val="2"/>
      </rPr>
      <t>-value</t>
    </r>
    <r>
      <rPr>
        <sz val="11"/>
        <color indexed="8"/>
        <rFont val="Times New Roman"/>
        <family val="2"/>
      </rPr>
      <t/>
    </r>
  </si>
  <si>
    <t>Coupled</t>
  </si>
  <si>
    <t>Number of processors used</t>
  </si>
  <si>
    <t>Number of timesteps (steady)</t>
  </si>
  <si>
    <t>Number of timesteps (transient)</t>
  </si>
  <si>
    <t>J4</t>
  </si>
  <si>
    <t>Slip flow</t>
  </si>
  <si>
    <t>Number of cells on blade surface</t>
  </si>
  <si>
    <t>X_upstream/D, X_downstream/D</t>
  </si>
  <si>
    <t>D2</t>
  </si>
  <si>
    <t>Cross sectional area of domain in propeller plain/Propeller disc area</t>
  </si>
  <si>
    <t>wall function</t>
  </si>
  <si>
    <t>resolved</t>
  </si>
  <si>
    <t>B1</t>
  </si>
  <si>
    <t>D1</t>
  </si>
  <si>
    <t>E2</t>
  </si>
  <si>
    <t>E6</t>
  </si>
  <si>
    <t>F2</t>
  </si>
  <si>
    <t>please select</t>
  </si>
  <si>
    <t xml:space="preserve">        D to denotes the propeller diameter</t>
  </si>
  <si>
    <r>
      <rPr>
        <i/>
        <sz val="11"/>
        <color indexed="8"/>
        <rFont val="Symbol"/>
        <family val="1"/>
        <charset val="2"/>
      </rPr>
      <t>D</t>
    </r>
    <r>
      <rPr>
        <i/>
        <sz val="11"/>
        <color indexed="8"/>
        <rFont val="Times New Roman"/>
        <family val="1"/>
      </rPr>
      <t>r/R =</t>
    </r>
  </si>
  <si>
    <t>S</t>
  </si>
  <si>
    <r>
      <t xml:space="preserve">J </t>
    </r>
    <r>
      <rPr>
        <b/>
        <sz val="11"/>
        <color indexed="8"/>
        <rFont val="Times New Roman"/>
        <family val="1"/>
      </rPr>
      <t>=</t>
    </r>
    <r>
      <rPr>
        <b/>
        <i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0.6</t>
    </r>
  </si>
  <si>
    <r>
      <t>J</t>
    </r>
    <r>
      <rPr>
        <b/>
        <sz val="11"/>
        <color indexed="8"/>
        <rFont val="Times New Roman"/>
        <family val="1"/>
      </rPr>
      <t xml:space="preserve"> = 1.4</t>
    </r>
  </si>
  <si>
    <r>
      <t xml:space="preserve">( </t>
    </r>
    <r>
      <rPr>
        <i/>
        <sz val="11"/>
        <color indexed="8"/>
        <rFont val="Times New Roman"/>
        <family val="1"/>
      </rPr>
      <t>r/R</t>
    </r>
    <r>
      <rPr>
        <sz val="11"/>
        <color indexed="8"/>
        <rFont val="Times New Roman"/>
        <family val="1"/>
      </rPr>
      <t>)</t>
    </r>
    <r>
      <rPr>
        <vertAlign val="subscript"/>
        <sz val="11"/>
        <color indexed="8"/>
        <rFont val="Times New Roman"/>
        <family val="1"/>
      </rPr>
      <t>i</t>
    </r>
    <r>
      <rPr>
        <sz val="11"/>
        <color theme="1"/>
        <rFont val="Times New Roman"/>
        <family val="2"/>
      </rPr>
      <t xml:space="preserve"> - (</t>
    </r>
    <r>
      <rPr>
        <i/>
        <sz val="11"/>
        <color indexed="8"/>
        <rFont val="Times New Roman"/>
        <family val="1"/>
      </rPr>
      <t>r/R</t>
    </r>
    <r>
      <rPr>
        <sz val="11"/>
        <color indexed="8"/>
        <rFont val="Times New Roman"/>
        <family val="1"/>
      </rPr>
      <t>)</t>
    </r>
    <r>
      <rPr>
        <vertAlign val="subscript"/>
        <sz val="11"/>
        <color indexed="8"/>
        <rFont val="Times New Roman"/>
        <family val="1"/>
      </rPr>
      <t>i-1</t>
    </r>
  </si>
  <si>
    <t>Propeller VP1304:</t>
  </si>
  <si>
    <r>
      <t xml:space="preserve">J </t>
    </r>
    <r>
      <rPr>
        <b/>
        <sz val="11"/>
        <color indexed="8"/>
        <rFont val="Times New Roman"/>
        <family val="1"/>
      </rPr>
      <t>=</t>
    </r>
    <r>
      <rPr>
        <b/>
        <i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0.8</t>
    </r>
  </si>
  <si>
    <t>blade roughness</t>
  </si>
  <si>
    <t>kp</t>
  </si>
  <si>
    <t>rate of revolution</t>
  </si>
  <si>
    <t>[m]</t>
  </si>
  <si>
    <t>[-]</t>
  </si>
  <si>
    <t>[s-1]</t>
  </si>
  <si>
    <t>scale ratio</t>
  </si>
  <si>
    <t>λ</t>
  </si>
  <si>
    <t>pitch ratio (r/R=0.75)</t>
  </si>
  <si>
    <t>Diameter</t>
  </si>
  <si>
    <t>VsM</t>
  </si>
  <si>
    <t>Rec0</t>
  </si>
  <si>
    <t>kinematic viscosity</t>
  </si>
  <si>
    <t>n</t>
  </si>
  <si>
    <t>[m²/s]</t>
  </si>
  <si>
    <t>CDM</t>
  </si>
  <si>
    <t>CDS</t>
  </si>
  <si>
    <t>t/c</t>
  </si>
  <si>
    <r>
      <rPr>
        <i/>
        <sz val="11"/>
        <color indexed="8"/>
        <rFont val="Symbol"/>
        <family val="1"/>
        <charset val="2"/>
      </rPr>
      <t>D</t>
    </r>
    <r>
      <rPr>
        <i/>
        <sz val="11"/>
        <color indexed="8"/>
        <rFont val="Times New Roman"/>
        <family val="1"/>
      </rPr>
      <t>CD</t>
    </r>
  </si>
  <si>
    <t>number of blades</t>
  </si>
  <si>
    <t>z</t>
  </si>
  <si>
    <r>
      <t xml:space="preserve">J </t>
    </r>
    <r>
      <rPr>
        <b/>
        <sz val="11"/>
        <color indexed="8"/>
        <rFont val="Times New Roman"/>
        <family val="1"/>
      </rPr>
      <t>=</t>
    </r>
    <r>
      <rPr>
        <b/>
        <i/>
        <sz val="11"/>
        <color indexed="8"/>
        <rFont val="Times New Roman"/>
        <family val="1"/>
      </rPr>
      <t xml:space="preserve"> 1.0</t>
    </r>
  </si>
  <si>
    <r>
      <t>J</t>
    </r>
    <r>
      <rPr>
        <b/>
        <sz val="11"/>
        <color indexed="8"/>
        <rFont val="Times New Roman"/>
        <family val="1"/>
      </rPr>
      <t xml:space="preserve"> = 1.2</t>
    </r>
  </si>
  <si>
    <r>
      <t>0.35-d</t>
    </r>
    <r>
      <rPr>
        <vertAlign val="subscript"/>
        <sz val="11"/>
        <color indexed="8"/>
        <rFont val="Times New Roman"/>
        <family val="1"/>
      </rPr>
      <t>h</t>
    </r>
  </si>
  <si>
    <t>0.95-1.00</t>
  </si>
  <si>
    <t>0.35-0.45</t>
  </si>
  <si>
    <t>0.45-0.55</t>
  </si>
  <si>
    <t>0.55-0.65</t>
  </si>
  <si>
    <t>0.65-0.75</t>
  </si>
  <si>
    <t>0.75-0.85</t>
  </si>
  <si>
    <t>0.85-0.95</t>
  </si>
  <si>
    <t>r/R</t>
  </si>
  <si>
    <r>
      <t>K</t>
    </r>
    <r>
      <rPr>
        <i/>
        <vertAlign val="subscript"/>
        <sz val="11"/>
        <color indexed="8"/>
        <rFont val="Times New Roman"/>
        <family val="1"/>
      </rPr>
      <t>T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</si>
  <si>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</t>
    </r>
  </si>
  <si>
    <t>Full-scale</t>
  </si>
  <si>
    <r>
      <rPr>
        <i/>
        <sz val="11"/>
        <color indexed="8"/>
        <rFont val="Symbol"/>
        <family val="1"/>
        <charset val="2"/>
      </rPr>
      <t>D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T</t>
    </r>
  </si>
  <si>
    <r>
      <rPr>
        <i/>
        <sz val="11"/>
        <color indexed="8"/>
        <rFont val="Symbol"/>
        <family val="1"/>
        <charset val="2"/>
      </rPr>
      <t>D</t>
    </r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</t>
    </r>
  </si>
  <si>
    <t>Please edit</t>
  </si>
  <si>
    <t>In case the sectional data can not be derived from the calculations, the integral values for the thrust and torque coefficient can be edited here (plan B)</t>
  </si>
  <si>
    <r>
      <t>η</t>
    </r>
    <r>
      <rPr>
        <vertAlign val="subscript"/>
        <sz val="11"/>
        <color indexed="8"/>
        <rFont val="Times New Roman"/>
        <family val="1"/>
      </rPr>
      <t>O FS</t>
    </r>
  </si>
  <si>
    <r>
      <rPr>
        <i/>
        <sz val="11"/>
        <color indexed="8"/>
        <rFont val="Symbol"/>
        <family val="1"/>
        <charset val="2"/>
      </rPr>
      <t>D</t>
    </r>
    <r>
      <rPr>
        <i/>
        <sz val="11"/>
        <color indexed="8"/>
        <rFont val="Times New Roman"/>
        <family val="1"/>
      </rPr>
      <t>η</t>
    </r>
    <r>
      <rPr>
        <vertAlign val="subscript"/>
        <sz val="11"/>
        <color indexed="8"/>
        <rFont val="Times New Roman"/>
        <family val="1"/>
      </rPr>
      <t>O</t>
    </r>
  </si>
  <si>
    <t>Thrust component due to pressure</t>
  </si>
  <si>
    <t>Torque component due to friction</t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</si>
  <si>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f</t>
    </r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</si>
  <si>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p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</si>
  <si>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</t>
    </r>
    <r>
      <rPr>
        <vertAlign val="subscript"/>
        <sz val="11"/>
        <color indexed="8"/>
        <rFont val="Times New Roman"/>
        <family val="1"/>
      </rPr>
      <t xml:space="preserve"> f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</si>
  <si>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 xml:space="preserve">Q </t>
    </r>
    <r>
      <rPr>
        <vertAlign val="subscript"/>
        <sz val="11"/>
        <color indexed="8"/>
        <rFont val="Times New Roman"/>
        <family val="1"/>
      </rPr>
      <t>p</t>
    </r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</si>
  <si>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f  S</t>
    </r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</si>
  <si>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p  S</t>
    </r>
  </si>
  <si>
    <r>
      <t>K</t>
    </r>
    <r>
      <rPr>
        <i/>
        <vertAlign val="subscript"/>
        <sz val="11"/>
        <color indexed="8"/>
        <rFont val="Times New Roman"/>
        <family val="1"/>
      </rPr>
      <t>T  S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</si>
  <si>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</t>
    </r>
    <r>
      <rPr>
        <vertAlign val="subscript"/>
        <sz val="11"/>
        <color indexed="8"/>
        <rFont val="Times New Roman"/>
        <family val="1"/>
      </rPr>
      <t xml:space="preserve"> f  S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</si>
  <si>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 xml:space="preserve">Q </t>
    </r>
    <r>
      <rPr>
        <vertAlign val="subscript"/>
        <sz val="11"/>
        <color indexed="8"/>
        <rFont val="Times New Roman"/>
        <family val="1"/>
      </rPr>
      <t>p  S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</si>
  <si>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  S</t>
    </r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</si>
  <si>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f</t>
    </r>
    <r>
      <rPr>
        <i/>
        <vertAlign val="subscript"/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</si>
  <si>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 xml:space="preserve">Q </t>
    </r>
    <r>
      <rPr>
        <vertAlign val="subscript"/>
        <sz val="11"/>
        <color indexed="8"/>
        <rFont val="Times New Roman"/>
        <family val="1"/>
      </rPr>
      <t>f</t>
    </r>
  </si>
  <si>
    <r>
      <t>K</t>
    </r>
    <r>
      <rPr>
        <i/>
        <vertAlign val="subscript"/>
        <sz val="11"/>
        <color indexed="8"/>
        <rFont val="Times New Roman"/>
        <family val="1"/>
      </rPr>
      <t>T  S</t>
    </r>
  </si>
  <si>
    <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 S</t>
    </r>
  </si>
  <si>
    <r>
      <t>η</t>
    </r>
    <r>
      <rPr>
        <vertAlign val="subscript"/>
        <sz val="11"/>
        <color indexed="8"/>
        <rFont val="Times New Roman"/>
        <family val="1"/>
      </rPr>
      <t>O  S</t>
    </r>
  </si>
  <si>
    <t>ITTC extrapolation to full-scale</t>
  </si>
  <si>
    <t>Thrust component due to friction</t>
  </si>
  <si>
    <t>Torque component due to pressure</t>
  </si>
  <si>
    <t>CFD</t>
  </si>
  <si>
    <t>a0</t>
  </si>
  <si>
    <t>a1</t>
  </si>
  <si>
    <t>a2</t>
  </si>
  <si>
    <t>a3</t>
  </si>
  <si>
    <t>a4</t>
  </si>
  <si>
    <t xml:space="preserve">J </t>
  </si>
  <si>
    <t>EFD</t>
  </si>
  <si>
    <t>Polynominal coefficients</t>
  </si>
  <si>
    <t>density</t>
  </si>
  <si>
    <t>r</t>
  </si>
  <si>
    <t>[kg/m³]</t>
  </si>
  <si>
    <r>
      <t>D</t>
    </r>
    <r>
      <rPr>
        <i/>
        <vertAlign val="subscript"/>
        <sz val="11"/>
        <color indexed="8"/>
        <rFont val="Calibri"/>
        <family val="2"/>
      </rPr>
      <t>P</t>
    </r>
  </si>
  <si>
    <r>
      <rPr>
        <i/>
        <sz val="11"/>
        <color indexed="8"/>
        <rFont val="Symbol"/>
        <family val="1"/>
        <charset val="2"/>
      </rPr>
      <t>D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T</t>
    </r>
  </si>
  <si>
    <r>
      <rPr>
        <sz val="11"/>
        <color indexed="8"/>
        <rFont val="Symbol"/>
        <family val="1"/>
        <charset val="2"/>
      </rPr>
      <t>D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</t>
    </r>
  </si>
  <si>
    <t>pitch at r/R=0.75</t>
  </si>
  <si>
    <t>chord length at r/R=0.75</t>
  </si>
  <si>
    <t>max. thickness  at r/R=0.75</t>
  </si>
  <si>
    <r>
      <t>P</t>
    </r>
    <r>
      <rPr>
        <vertAlign val="subscript"/>
        <sz val="11"/>
        <color indexed="8"/>
        <rFont val="Times New Roman"/>
        <family val="1"/>
      </rPr>
      <t>0.75</t>
    </r>
  </si>
  <si>
    <r>
      <t>c</t>
    </r>
    <r>
      <rPr>
        <vertAlign val="subscript"/>
        <sz val="11"/>
        <color indexed="8"/>
        <rFont val="Times New Roman"/>
        <family val="1"/>
      </rPr>
      <t>0.75</t>
    </r>
  </si>
  <si>
    <r>
      <t>t</t>
    </r>
    <r>
      <rPr>
        <vertAlign val="subscript"/>
        <sz val="11"/>
        <color indexed="8"/>
        <rFont val="Times New Roman"/>
        <family val="1"/>
      </rPr>
      <t>0.75</t>
    </r>
  </si>
  <si>
    <r>
      <t>P</t>
    </r>
    <r>
      <rPr>
        <vertAlign val="subscript"/>
        <sz val="11"/>
        <color indexed="8"/>
        <rFont val="Times New Roman"/>
        <family val="1"/>
      </rPr>
      <t>0.75</t>
    </r>
    <r>
      <rPr>
        <i/>
        <sz val="11"/>
        <color indexed="8"/>
        <rFont val="Times New Roman"/>
        <family val="1"/>
      </rPr>
      <t>/D</t>
    </r>
  </si>
  <si>
    <t>Diff. (full-mod)</t>
  </si>
  <si>
    <t>EFD, model scale</t>
  </si>
  <si>
    <t>EFD, full scale</t>
  </si>
  <si>
    <t>CFD, model scale</t>
  </si>
  <si>
    <t>CFD, full-scale</t>
  </si>
  <si>
    <t>CFD, full scale</t>
  </si>
  <si>
    <t>total, model scale</t>
  </si>
  <si>
    <t>pressure comp., model scale</t>
  </si>
  <si>
    <t>total, full-scale</t>
  </si>
  <si>
    <t>pressure comp., full-scale</t>
  </si>
  <si>
    <t>Transition</t>
  </si>
  <si>
    <t>I</t>
  </si>
  <si>
    <t>Please comment</t>
  </si>
  <si>
    <t>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</si>
</sst>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0.0000"/>
    <numFmt numFmtId="167" formatCode="0.00000"/>
    <numFmt numFmtId="168" formatCode="0.000E+00"/>
    <numFmt numFmtId="169" formatCode="0.000000"/>
  </numFmts>
  <fonts count="36" x14ac:knownFonts="1"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i/>
      <sz val="11"/>
      <color indexed="8"/>
      <name val="Times New Roman"/>
      <family val="1"/>
    </font>
    <font>
      <i/>
      <vertAlign val="subscript"/>
      <sz val="11"/>
      <color indexed="8"/>
      <name val="Times New Roman"/>
      <family val="1"/>
    </font>
    <font>
      <vertAlign val="subscript"/>
      <sz val="11"/>
      <color indexed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sz val="10"/>
      <name val="Helv"/>
      <family val="2"/>
    </font>
    <font>
      <sz val="10"/>
      <name val="Helv"/>
    </font>
    <font>
      <sz val="11"/>
      <name val="Helv"/>
      <family val="2"/>
    </font>
    <font>
      <sz val="11"/>
      <color indexed="8"/>
      <name val="Times New Roman"/>
      <family val="1"/>
    </font>
    <font>
      <b/>
      <sz val="10"/>
      <name val="Arial"/>
      <family val="2"/>
    </font>
    <font>
      <b/>
      <sz val="10"/>
      <name val="Helv"/>
      <family val="2"/>
    </font>
    <font>
      <b/>
      <sz val="10"/>
      <name val="Helv"/>
    </font>
    <font>
      <i/>
      <sz val="11"/>
      <color indexed="8"/>
      <name val="Symbol"/>
      <family val="1"/>
      <charset val="2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Symbol"/>
      <family val="1"/>
      <charset val="2"/>
    </font>
    <font>
      <b/>
      <sz val="11"/>
      <name val="Times New Roman"/>
      <family val="1"/>
    </font>
    <font>
      <sz val="11"/>
      <name val="Times New Roman"/>
      <family val="1"/>
    </font>
    <font>
      <i/>
      <vertAlign val="subscript"/>
      <sz val="11"/>
      <color indexed="8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Symbol"/>
      <family val="1"/>
      <charset val="2"/>
    </font>
    <font>
      <i/>
      <sz val="11"/>
      <color theme="1"/>
      <name val="Symbol"/>
      <family val="1"/>
      <charset val="2"/>
    </font>
    <font>
      <i/>
      <sz val="11"/>
      <color theme="1"/>
      <name val="Calibri"/>
      <family val="2"/>
    </font>
    <font>
      <b/>
      <sz val="11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Times New Roman"/>
      <family val="1"/>
    </font>
    <font>
      <b/>
      <i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ashed">
        <color rgb="FF000000"/>
      </left>
      <right/>
      <top style="medium">
        <color rgb="FF000000"/>
      </top>
      <bottom/>
      <diagonal/>
    </border>
    <border>
      <left style="dashed">
        <color rgb="FF000000"/>
      </left>
      <right/>
      <top/>
      <bottom style="medium">
        <color rgb="FF000000"/>
      </bottom>
      <diagonal/>
    </border>
    <border>
      <left style="dashed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ashed">
        <color rgb="FF000000"/>
      </left>
      <right style="medium">
        <color rgb="FF000000"/>
      </right>
      <top/>
      <bottom/>
      <diagonal/>
    </border>
    <border>
      <left style="dash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ashed">
        <color rgb="FF000000"/>
      </right>
      <top/>
      <bottom/>
      <diagonal/>
    </border>
  </borders>
  <cellStyleXfs count="2">
    <xf numFmtId="0" fontId="0" fillId="0" borderId="0"/>
    <xf numFmtId="0" fontId="6" fillId="0" borderId="0"/>
  </cellStyleXfs>
  <cellXfs count="244">
    <xf numFmtId="0" fontId="0" fillId="0" borderId="0" xfId="0"/>
    <xf numFmtId="165" fontId="23" fillId="0" borderId="39" xfId="0" applyNumberFormat="1" applyFont="1" applyBorder="1" applyAlignment="1">
      <alignment vertical="top" wrapText="1"/>
    </xf>
    <xf numFmtId="0" fontId="24" fillId="0" borderId="1" xfId="0" applyFont="1" applyBorder="1"/>
    <xf numFmtId="0" fontId="25" fillId="0" borderId="2" xfId="0" applyFont="1" applyBorder="1"/>
    <xf numFmtId="0" fontId="25" fillId="0" borderId="3" xfId="0" applyFont="1" applyBorder="1"/>
    <xf numFmtId="0" fontId="25" fillId="0" borderId="4" xfId="0" applyFont="1" applyFill="1" applyBorder="1"/>
    <xf numFmtId="0" fontId="6" fillId="0" borderId="0" xfId="1" applyBorder="1"/>
    <xf numFmtId="0" fontId="6" fillId="0" borderId="0" xfId="1"/>
    <xf numFmtId="0" fontId="7" fillId="0" borderId="5" xfId="1" applyFont="1" applyBorder="1"/>
    <xf numFmtId="0" fontId="6" fillId="0" borderId="6" xfId="1" applyBorder="1"/>
    <xf numFmtId="0" fontId="6" fillId="0" borderId="4" xfId="1" applyBorder="1"/>
    <xf numFmtId="0" fontId="6" fillId="0" borderId="7" xfId="1" applyBorder="1"/>
    <xf numFmtId="0" fontId="6" fillId="0" borderId="8" xfId="1" applyBorder="1"/>
    <xf numFmtId="0" fontId="6" fillId="0" borderId="3" xfId="1" applyBorder="1"/>
    <xf numFmtId="0" fontId="6" fillId="0" borderId="9" xfId="1" applyBorder="1"/>
    <xf numFmtId="0" fontId="6" fillId="0" borderId="10" xfId="1" applyBorder="1"/>
    <xf numFmtId="0" fontId="7" fillId="0" borderId="2" xfId="1" applyFont="1" applyBorder="1"/>
    <xf numFmtId="0" fontId="6" fillId="0" borderId="11" xfId="1" applyBorder="1"/>
    <xf numFmtId="0" fontId="6" fillId="0" borderId="1" xfId="1" applyBorder="1"/>
    <xf numFmtId="0" fontId="6" fillId="0" borderId="0" xfId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0" xfId="1" applyFill="1" applyBorder="1"/>
    <xf numFmtId="0" fontId="6" fillId="0" borderId="7" xfId="1" applyFont="1" applyBorder="1"/>
    <xf numFmtId="0" fontId="9" fillId="0" borderId="7" xfId="1" applyFont="1" applyBorder="1"/>
    <xf numFmtId="0" fontId="10" fillId="0" borderId="0" xfId="1" applyFont="1" applyBorder="1"/>
    <xf numFmtId="0" fontId="11" fillId="0" borderId="7" xfId="1" applyFont="1" applyBorder="1"/>
    <xf numFmtId="0" fontId="11" fillId="0" borderId="0" xfId="1" applyFont="1" applyBorder="1"/>
    <xf numFmtId="0" fontId="11" fillId="0" borderId="3" xfId="1" applyFont="1" applyBorder="1"/>
    <xf numFmtId="0" fontId="11" fillId="0" borderId="9" xfId="1" applyFont="1" applyBorder="1"/>
    <xf numFmtId="0" fontId="10" fillId="0" borderId="7" xfId="1" applyFont="1" applyBorder="1"/>
    <xf numFmtId="0" fontId="7" fillId="0" borderId="0" xfId="1" applyFont="1"/>
    <xf numFmtId="0" fontId="7" fillId="0" borderId="0" xfId="1" applyFont="1" applyAlignment="1">
      <alignment vertical="top"/>
    </xf>
    <xf numFmtId="0" fontId="7" fillId="0" borderId="0" xfId="1" applyFont="1" applyAlignment="1">
      <alignment horizontal="right"/>
    </xf>
    <xf numFmtId="0" fontId="13" fillId="0" borderId="0" xfId="1" applyFont="1" applyBorder="1" applyAlignment="1">
      <alignment horizontal="right"/>
    </xf>
    <xf numFmtId="0" fontId="13" fillId="0" borderId="0" xfId="1" applyFont="1" applyAlignment="1">
      <alignment horizontal="right"/>
    </xf>
    <xf numFmtId="0" fontId="14" fillId="0" borderId="0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24" fillId="0" borderId="9" xfId="0" applyFont="1" applyBorder="1"/>
    <xf numFmtId="0" fontId="25" fillId="0" borderId="12" xfId="0" applyFont="1" applyFill="1" applyBorder="1"/>
    <xf numFmtId="0" fontId="6" fillId="0" borderId="12" xfId="1" applyBorder="1"/>
    <xf numFmtId="0" fontId="6" fillId="0" borderId="13" xfId="1" applyBorder="1"/>
    <xf numFmtId="0" fontId="6" fillId="0" borderId="14" xfId="1" applyBorder="1"/>
    <xf numFmtId="0" fontId="6" fillId="0" borderId="15" xfId="1" applyBorder="1"/>
    <xf numFmtId="0" fontId="6" fillId="0" borderId="3" xfId="1" applyBorder="1" applyAlignment="1">
      <alignment horizontal="left"/>
    </xf>
    <xf numFmtId="0" fontId="5" fillId="0" borderId="7" xfId="1" applyFont="1" applyBorder="1"/>
    <xf numFmtId="11" fontId="0" fillId="0" borderId="0" xfId="0" applyNumberFormat="1"/>
    <xf numFmtId="0" fontId="0" fillId="0" borderId="0" xfId="0" applyAlignment="1"/>
    <xf numFmtId="0" fontId="25" fillId="0" borderId="39" xfId="0" applyFont="1" applyBorder="1" applyAlignment="1"/>
    <xf numFmtId="168" fontId="0" fillId="0" borderId="0" xfId="0" applyNumberFormat="1"/>
    <xf numFmtId="10" fontId="0" fillId="0" borderId="0" xfId="0" applyNumberFormat="1"/>
    <xf numFmtId="0" fontId="0" fillId="0" borderId="0" xfId="0" applyBorder="1"/>
    <xf numFmtId="0" fontId="23" fillId="0" borderId="0" xfId="0" applyFont="1" applyBorder="1" applyAlignment="1">
      <alignment vertical="top" wrapText="1"/>
    </xf>
    <xf numFmtId="165" fontId="23" fillId="0" borderId="0" xfId="0" applyNumberFormat="1" applyFont="1" applyBorder="1" applyAlignment="1">
      <alignment vertical="top" wrapText="1"/>
    </xf>
    <xf numFmtId="165" fontId="23" fillId="0" borderId="0" xfId="0" applyNumberFormat="1" applyFont="1" applyBorder="1" applyAlignment="1">
      <alignment horizontal="right" vertical="center" wrapText="1"/>
    </xf>
    <xf numFmtId="166" fontId="23" fillId="0" borderId="0" xfId="0" applyNumberFormat="1" applyFont="1" applyBorder="1" applyAlignment="1">
      <alignment horizontal="right" vertical="center" wrapText="1"/>
    </xf>
    <xf numFmtId="0" fontId="0" fillId="0" borderId="16" xfId="0" applyBorder="1"/>
    <xf numFmtId="164" fontId="0" fillId="0" borderId="40" xfId="0" applyNumberFormat="1" applyBorder="1" applyAlignment="1">
      <alignment vertical="top"/>
    </xf>
    <xf numFmtId="164" fontId="0" fillId="0" borderId="41" xfId="0" applyNumberFormat="1" applyBorder="1" applyAlignment="1">
      <alignment vertical="top"/>
    </xf>
    <xf numFmtId="0" fontId="23" fillId="0" borderId="42" xfId="0" applyFont="1" applyBorder="1" applyAlignment="1">
      <alignment vertical="top" wrapText="1"/>
    </xf>
    <xf numFmtId="0" fontId="26" fillId="0" borderId="40" xfId="0" applyFont="1" applyBorder="1" applyAlignment="1">
      <alignment horizontal="center" vertical="center" wrapText="1"/>
    </xf>
    <xf numFmtId="0" fontId="0" fillId="0" borderId="43" xfId="0" applyBorder="1"/>
    <xf numFmtId="167" fontId="23" fillId="0" borderId="0" xfId="0" applyNumberFormat="1" applyFont="1" applyBorder="1" applyAlignment="1">
      <alignment horizontal="right" vertical="center" wrapText="1"/>
    </xf>
    <xf numFmtId="167" fontId="23" fillId="0" borderId="40" xfId="0" applyNumberFormat="1" applyFont="1" applyBorder="1" applyAlignment="1">
      <alignment horizontal="right" vertical="center" wrapText="1"/>
    </xf>
    <xf numFmtId="167" fontId="23" fillId="0" borderId="0" xfId="0" applyNumberFormat="1" applyFont="1" applyAlignment="1">
      <alignment horizontal="right" vertical="center" wrapText="1"/>
    </xf>
    <xf numFmtId="167" fontId="23" fillId="0" borderId="16" xfId="0" applyNumberFormat="1" applyFont="1" applyBorder="1" applyAlignment="1">
      <alignment horizontal="right" vertical="center" wrapText="1"/>
    </xf>
    <xf numFmtId="167" fontId="23" fillId="0" borderId="44" xfId="0" applyNumberFormat="1" applyFont="1" applyBorder="1" applyAlignment="1">
      <alignment horizontal="right" vertical="center" wrapText="1"/>
    </xf>
    <xf numFmtId="167" fontId="23" fillId="0" borderId="17" xfId="0" applyNumberFormat="1" applyFont="1" applyBorder="1" applyAlignment="1">
      <alignment horizontal="right" vertical="center" wrapText="1"/>
    </xf>
    <xf numFmtId="167" fontId="23" fillId="0" borderId="18" xfId="0" applyNumberFormat="1" applyFont="1" applyBorder="1" applyAlignment="1">
      <alignment horizontal="right" vertical="center" wrapText="1"/>
    </xf>
    <xf numFmtId="0" fontId="27" fillId="0" borderId="0" xfId="0" applyFont="1" applyBorder="1"/>
    <xf numFmtId="0" fontId="0" fillId="0" borderId="19" xfId="0" applyBorder="1"/>
    <xf numFmtId="165" fontId="0" fillId="0" borderId="20" xfId="0" applyNumberFormat="1" applyBorder="1"/>
    <xf numFmtId="165" fontId="0" fillId="0" borderId="19" xfId="0" applyNumberFormat="1" applyBorder="1"/>
    <xf numFmtId="0" fontId="2" fillId="0" borderId="45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top"/>
    </xf>
    <xf numFmtId="0" fontId="23" fillId="0" borderId="16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27" fillId="0" borderId="21" xfId="0" applyFont="1" applyBorder="1" applyAlignment="1">
      <alignment horizontal="center"/>
    </xf>
    <xf numFmtId="165" fontId="23" fillId="0" borderId="45" xfId="0" applyNumberFormat="1" applyFont="1" applyBorder="1" applyAlignment="1">
      <alignment vertical="top" wrapText="1"/>
    </xf>
    <xf numFmtId="0" fontId="27" fillId="0" borderId="46" xfId="0" applyFont="1" applyBorder="1"/>
    <xf numFmtId="0" fontId="2" fillId="0" borderId="0" xfId="0" applyFont="1" applyBorder="1"/>
    <xf numFmtId="0" fontId="2" fillId="0" borderId="0" xfId="0" applyFont="1" applyFill="1" applyBorder="1"/>
    <xf numFmtId="167" fontId="23" fillId="0" borderId="47" xfId="0" applyNumberFormat="1" applyFont="1" applyBorder="1" applyAlignment="1">
      <alignment vertical="top" wrapText="1"/>
    </xf>
    <xf numFmtId="167" fontId="23" fillId="0" borderId="46" xfId="0" applyNumberFormat="1" applyFont="1" applyBorder="1" applyAlignment="1">
      <alignment vertical="top" wrapText="1"/>
    </xf>
    <xf numFmtId="167" fontId="23" fillId="0" borderId="48" xfId="0" applyNumberFormat="1" applyFont="1" applyBorder="1" applyAlignment="1">
      <alignment vertical="top" wrapText="1"/>
    </xf>
    <xf numFmtId="165" fontId="23" fillId="0" borderId="49" xfId="0" applyNumberFormat="1" applyFont="1" applyBorder="1" applyAlignment="1">
      <alignment vertical="top" wrapText="1"/>
    </xf>
    <xf numFmtId="165" fontId="23" fillId="0" borderId="50" xfId="0" applyNumberFormat="1" applyFont="1" applyBorder="1" applyAlignment="1">
      <alignment vertical="top" wrapText="1"/>
    </xf>
    <xf numFmtId="165" fontId="23" fillId="0" borderId="51" xfId="0" applyNumberFormat="1" applyFont="1" applyBorder="1" applyAlignment="1">
      <alignment vertical="top" wrapText="1"/>
    </xf>
    <xf numFmtId="167" fontId="0" fillId="0" borderId="22" xfId="0" applyNumberFormat="1" applyBorder="1" applyAlignment="1"/>
    <xf numFmtId="167" fontId="0" fillId="0" borderId="0" xfId="0" applyNumberFormat="1" applyBorder="1" applyAlignment="1"/>
    <xf numFmtId="167" fontId="0" fillId="0" borderId="16" xfId="0" applyNumberFormat="1" applyBorder="1" applyAlignment="1"/>
    <xf numFmtId="167" fontId="0" fillId="0" borderId="23" xfId="0" applyNumberFormat="1" applyBorder="1" applyAlignment="1"/>
    <xf numFmtId="167" fontId="0" fillId="0" borderId="24" xfId="0" applyNumberFormat="1" applyBorder="1" applyAlignment="1"/>
    <xf numFmtId="167" fontId="0" fillId="0" borderId="25" xfId="0" applyNumberFormat="1" applyBorder="1" applyAlignment="1"/>
    <xf numFmtId="0" fontId="24" fillId="0" borderId="0" xfId="0" applyFont="1" applyFill="1" applyBorder="1"/>
    <xf numFmtId="167" fontId="23" fillId="2" borderId="46" xfId="0" applyNumberFormat="1" applyFont="1" applyFill="1" applyBorder="1" applyAlignment="1">
      <alignment horizontal="right" vertical="center" wrapText="1"/>
    </xf>
    <xf numFmtId="167" fontId="23" fillId="2" borderId="0" xfId="0" applyNumberFormat="1" applyFont="1" applyFill="1" applyBorder="1" applyAlignment="1">
      <alignment horizontal="right" vertical="center" wrapText="1"/>
    </xf>
    <xf numFmtId="167" fontId="23" fillId="2" borderId="52" xfId="0" applyNumberFormat="1" applyFont="1" applyFill="1" applyBorder="1" applyAlignment="1">
      <alignment horizontal="right" vertical="center" wrapText="1"/>
    </xf>
    <xf numFmtId="167" fontId="23" fillId="2" borderId="16" xfId="0" applyNumberFormat="1" applyFont="1" applyFill="1" applyBorder="1" applyAlignment="1">
      <alignment horizontal="right" vertical="center" wrapText="1"/>
    </xf>
    <xf numFmtId="167" fontId="23" fillId="2" borderId="0" xfId="0" applyNumberFormat="1" applyFont="1" applyFill="1" applyAlignment="1">
      <alignment horizontal="right" vertical="center" wrapText="1"/>
    </xf>
    <xf numFmtId="0" fontId="28" fillId="2" borderId="0" xfId="0" applyFont="1" applyFill="1" applyBorder="1" applyAlignment="1">
      <alignment vertical="top"/>
    </xf>
    <xf numFmtId="0" fontId="26" fillId="0" borderId="53" xfId="0" applyFont="1" applyBorder="1" applyAlignment="1">
      <alignment horizontal="center" vertical="center" wrapText="1"/>
    </xf>
    <xf numFmtId="165" fontId="23" fillId="0" borderId="54" xfId="0" applyNumberFormat="1" applyFont="1" applyBorder="1" applyAlignment="1">
      <alignment vertical="top" wrapText="1"/>
    </xf>
    <xf numFmtId="165" fontId="23" fillId="0" borderId="55" xfId="0" applyNumberFormat="1" applyFont="1" applyBorder="1" applyAlignment="1">
      <alignment vertical="top" wrapText="1"/>
    </xf>
    <xf numFmtId="165" fontId="23" fillId="0" borderId="53" xfId="0" applyNumberFormat="1" applyFont="1" applyBorder="1" applyAlignment="1">
      <alignment vertical="top" wrapText="1"/>
    </xf>
    <xf numFmtId="0" fontId="0" fillId="3" borderId="0" xfId="0" applyFill="1"/>
    <xf numFmtId="0" fontId="29" fillId="0" borderId="26" xfId="0" applyFont="1" applyFill="1" applyBorder="1" applyAlignment="1">
      <alignment vertical="top" wrapText="1"/>
    </xf>
    <xf numFmtId="0" fontId="0" fillId="0" borderId="19" xfId="0" applyFill="1" applyBorder="1"/>
    <xf numFmtId="167" fontId="23" fillId="0" borderId="26" xfId="0" applyNumberFormat="1" applyFont="1" applyFill="1" applyBorder="1" applyAlignment="1">
      <alignment horizontal="right" vertical="center" wrapText="1"/>
    </xf>
    <xf numFmtId="167" fontId="23" fillId="0" borderId="27" xfId="0" applyNumberFormat="1" applyFont="1" applyFill="1" applyBorder="1" applyAlignment="1">
      <alignment horizontal="right" vertical="center" wrapText="1"/>
    </xf>
    <xf numFmtId="0" fontId="0" fillId="0" borderId="0" xfId="0" applyFill="1"/>
    <xf numFmtId="166" fontId="0" fillId="0" borderId="0" xfId="0" applyNumberFormat="1"/>
    <xf numFmtId="0" fontId="29" fillId="0" borderId="0" xfId="0" applyFont="1" applyFill="1" applyBorder="1" applyAlignment="1">
      <alignment vertical="top" wrapText="1"/>
    </xf>
    <xf numFmtId="0" fontId="0" fillId="0" borderId="0" xfId="0" applyFill="1" applyBorder="1"/>
    <xf numFmtId="167" fontId="23" fillId="0" borderId="0" xfId="0" applyNumberFormat="1" applyFont="1" applyFill="1" applyBorder="1" applyAlignment="1">
      <alignment vertical="top" wrapText="1"/>
    </xf>
    <xf numFmtId="167" fontId="23" fillId="0" borderId="0" xfId="0" applyNumberFormat="1" applyFont="1" applyFill="1" applyBorder="1" applyAlignment="1">
      <alignment horizontal="right" vertical="center" wrapText="1"/>
    </xf>
    <xf numFmtId="167" fontId="0" fillId="0" borderId="0" xfId="0" applyNumberFormat="1" applyFill="1" applyBorder="1"/>
    <xf numFmtId="0" fontId="27" fillId="0" borderId="28" xfId="0" applyFont="1" applyBorder="1"/>
    <xf numFmtId="0" fontId="2" fillId="0" borderId="56" xfId="0" applyFont="1" applyFill="1" applyBorder="1"/>
    <xf numFmtId="0" fontId="25" fillId="0" borderId="0" xfId="0" applyFont="1"/>
    <xf numFmtId="167" fontId="23" fillId="0" borderId="29" xfId="0" applyNumberFormat="1" applyFont="1" applyFill="1" applyBorder="1" applyAlignment="1">
      <alignment horizontal="right" vertical="center" wrapText="1"/>
    </xf>
    <xf numFmtId="167" fontId="23" fillId="0" borderId="30" xfId="0" applyNumberFormat="1" applyFont="1" applyFill="1" applyBorder="1" applyAlignment="1">
      <alignment horizontal="right" vertical="center" wrapText="1"/>
    </xf>
    <xf numFmtId="165" fontId="23" fillId="3" borderId="45" xfId="0" applyNumberFormat="1" applyFont="1" applyFill="1" applyBorder="1" applyAlignment="1">
      <alignment vertical="top" wrapText="1"/>
    </xf>
    <xf numFmtId="165" fontId="23" fillId="3" borderId="0" xfId="0" applyNumberFormat="1" applyFont="1" applyFill="1" applyBorder="1" applyAlignment="1">
      <alignment vertical="top" wrapText="1"/>
    </xf>
    <xf numFmtId="165" fontId="23" fillId="3" borderId="39" xfId="0" applyNumberFormat="1" applyFont="1" applyFill="1" applyBorder="1" applyAlignment="1">
      <alignment vertical="top" wrapText="1"/>
    </xf>
    <xf numFmtId="167" fontId="23" fillId="0" borderId="17" xfId="0" applyNumberFormat="1" applyFont="1" applyFill="1" applyBorder="1" applyAlignment="1">
      <alignment horizontal="right" vertical="center" wrapText="1"/>
    </xf>
    <xf numFmtId="167" fontId="23" fillId="0" borderId="40" xfId="0" applyNumberFormat="1" applyFont="1" applyFill="1" applyBorder="1" applyAlignment="1">
      <alignment horizontal="right" vertical="center" wrapText="1"/>
    </xf>
    <xf numFmtId="167" fontId="23" fillId="0" borderId="18" xfId="0" applyNumberFormat="1" applyFont="1" applyFill="1" applyBorder="1" applyAlignment="1">
      <alignment horizontal="right" vertical="center" wrapText="1"/>
    </xf>
    <xf numFmtId="167" fontId="23" fillId="0" borderId="44" xfId="0" applyNumberFormat="1" applyFont="1" applyFill="1" applyBorder="1" applyAlignment="1">
      <alignment horizontal="right" vertical="center" wrapText="1"/>
    </xf>
    <xf numFmtId="0" fontId="27" fillId="0" borderId="25" xfId="0" applyFont="1" applyBorder="1" applyAlignment="1">
      <alignment horizontal="right"/>
    </xf>
    <xf numFmtId="0" fontId="27" fillId="0" borderId="16" xfId="0" applyFont="1" applyBorder="1" applyAlignment="1">
      <alignment horizontal="right"/>
    </xf>
    <xf numFmtId="0" fontId="27" fillId="0" borderId="31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167" fontId="23" fillId="2" borderId="0" xfId="0" applyNumberFormat="1" applyFont="1" applyFill="1" applyBorder="1" applyAlignment="1">
      <alignment horizontal="right" vertical="top" wrapText="1"/>
    </xf>
    <xf numFmtId="167" fontId="23" fillId="0" borderId="28" xfId="0" applyNumberFormat="1" applyFont="1" applyBorder="1" applyAlignment="1">
      <alignment horizontal="right" vertical="top" wrapText="1"/>
    </xf>
    <xf numFmtId="167" fontId="23" fillId="2" borderId="0" xfId="0" applyNumberFormat="1" applyFont="1" applyFill="1" applyAlignment="1">
      <alignment horizontal="right" vertical="top" wrapText="1"/>
    </xf>
    <xf numFmtId="167" fontId="23" fillId="2" borderId="16" xfId="0" applyNumberFormat="1" applyFont="1" applyFill="1" applyBorder="1" applyAlignment="1">
      <alignment horizontal="right" vertical="top" wrapText="1"/>
    </xf>
    <xf numFmtId="167" fontId="23" fillId="0" borderId="26" xfId="0" applyNumberFormat="1" applyFont="1" applyFill="1" applyBorder="1" applyAlignment="1">
      <alignment horizontal="right" vertical="top" wrapText="1"/>
    </xf>
    <xf numFmtId="167" fontId="23" fillId="0" borderId="32" xfId="0" applyNumberFormat="1" applyFont="1" applyFill="1" applyBorder="1" applyAlignment="1">
      <alignment horizontal="right" vertical="top" wrapText="1"/>
    </xf>
    <xf numFmtId="167" fontId="0" fillId="2" borderId="0" xfId="0" applyNumberFormat="1" applyFill="1" applyAlignment="1">
      <alignment horizontal="right"/>
    </xf>
    <xf numFmtId="167" fontId="0" fillId="0" borderId="17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167" fontId="0" fillId="2" borderId="46" xfId="0" applyNumberFormat="1" applyFill="1" applyBorder="1" applyAlignment="1">
      <alignment horizontal="right"/>
    </xf>
    <xf numFmtId="167" fontId="0" fillId="2" borderId="0" xfId="0" applyNumberFormat="1" applyFill="1" applyBorder="1" applyAlignment="1">
      <alignment horizontal="right"/>
    </xf>
    <xf numFmtId="167" fontId="0" fillId="0" borderId="40" xfId="0" applyNumberFormat="1" applyBorder="1" applyAlignment="1">
      <alignment horizontal="right"/>
    </xf>
    <xf numFmtId="167" fontId="0" fillId="2" borderId="16" xfId="0" applyNumberFormat="1" applyFill="1" applyBorder="1" applyAlignment="1">
      <alignment horizontal="right"/>
    </xf>
    <xf numFmtId="167" fontId="0" fillId="0" borderId="18" xfId="0" applyNumberFormat="1" applyBorder="1" applyAlignment="1">
      <alignment horizontal="right"/>
    </xf>
    <xf numFmtId="167" fontId="0" fillId="0" borderId="16" xfId="0" applyNumberFormat="1" applyBorder="1" applyAlignment="1">
      <alignment horizontal="right"/>
    </xf>
    <xf numFmtId="167" fontId="0" fillId="2" borderId="52" xfId="0" applyNumberFormat="1" applyFill="1" applyBorder="1" applyAlignment="1">
      <alignment horizontal="right"/>
    </xf>
    <xf numFmtId="167" fontId="0" fillId="0" borderId="44" xfId="0" applyNumberFormat="1" applyBorder="1" applyAlignment="1">
      <alignment horizontal="right"/>
    </xf>
    <xf numFmtId="167" fontId="0" fillId="0" borderId="26" xfId="0" applyNumberFormat="1" applyFill="1" applyBorder="1" applyAlignment="1">
      <alignment horizontal="right"/>
    </xf>
    <xf numFmtId="167" fontId="0" fillId="0" borderId="30" xfId="0" applyNumberFormat="1" applyFill="1" applyBorder="1" applyAlignment="1">
      <alignment horizontal="right"/>
    </xf>
    <xf numFmtId="167" fontId="0" fillId="0" borderId="29" xfId="0" applyNumberFormat="1" applyFill="1" applyBorder="1" applyAlignment="1">
      <alignment horizontal="right"/>
    </xf>
    <xf numFmtId="167" fontId="0" fillId="0" borderId="27" xfId="0" applyNumberFormat="1" applyFill="1" applyBorder="1" applyAlignment="1">
      <alignment horizontal="right"/>
    </xf>
    <xf numFmtId="0" fontId="27" fillId="0" borderId="25" xfId="0" applyFont="1" applyFill="1" applyBorder="1" applyAlignment="1">
      <alignment horizontal="right"/>
    </xf>
    <xf numFmtId="0" fontId="27" fillId="0" borderId="16" xfId="0" applyFont="1" applyFill="1" applyBorder="1" applyAlignment="1">
      <alignment horizontal="right"/>
    </xf>
    <xf numFmtId="0" fontId="27" fillId="0" borderId="31" xfId="0" applyFont="1" applyFill="1" applyBorder="1" applyAlignment="1">
      <alignment horizontal="right"/>
    </xf>
    <xf numFmtId="167" fontId="0" fillId="0" borderId="17" xfId="0" applyNumberFormat="1" applyFill="1" applyBorder="1" applyAlignment="1">
      <alignment horizontal="right"/>
    </xf>
    <xf numFmtId="167" fontId="0" fillId="0" borderId="0" xfId="0" applyNumberFormat="1" applyFill="1" applyAlignment="1">
      <alignment horizontal="right"/>
    </xf>
    <xf numFmtId="167" fontId="0" fillId="0" borderId="40" xfId="0" applyNumberFormat="1" applyFill="1" applyBorder="1" applyAlignment="1">
      <alignment horizontal="right"/>
    </xf>
    <xf numFmtId="167" fontId="0" fillId="2" borderId="0" xfId="0" applyNumberFormat="1" applyFill="1" applyAlignment="1" applyProtection="1">
      <alignment horizontal="right"/>
      <protection locked="0"/>
    </xf>
    <xf numFmtId="167" fontId="0" fillId="0" borderId="18" xfId="0" applyNumberFormat="1" applyFill="1" applyBorder="1" applyAlignment="1">
      <alignment horizontal="right"/>
    </xf>
    <xf numFmtId="167" fontId="0" fillId="0" borderId="16" xfId="0" applyNumberFormat="1" applyFill="1" applyBorder="1" applyAlignment="1">
      <alignment horizontal="right"/>
    </xf>
    <xf numFmtId="167" fontId="0" fillId="0" borderId="44" xfId="0" applyNumberFormat="1" applyFill="1" applyBorder="1" applyAlignment="1">
      <alignment horizontal="right"/>
    </xf>
    <xf numFmtId="167" fontId="23" fillId="0" borderId="27" xfId="0" applyNumberFormat="1" applyFont="1" applyFill="1" applyBorder="1" applyAlignment="1">
      <alignment horizontal="right" vertical="top" wrapText="1"/>
    </xf>
    <xf numFmtId="165" fontId="0" fillId="0" borderId="0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0" fontId="26" fillId="0" borderId="19" xfId="0" applyFont="1" applyBorder="1" applyAlignment="1">
      <alignment horizontal="center" vertical="center" wrapText="1"/>
    </xf>
    <xf numFmtId="0" fontId="25" fillId="0" borderId="0" xfId="0" applyFont="1" applyAlignment="1"/>
    <xf numFmtId="0" fontId="28" fillId="0" borderId="0" xfId="0" applyFont="1" applyFill="1" applyBorder="1" applyAlignment="1">
      <alignment vertical="top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21" fillId="0" borderId="0" xfId="0" applyFont="1"/>
    <xf numFmtId="0" fontId="12" fillId="0" borderId="0" xfId="0" applyFont="1"/>
    <xf numFmtId="0" fontId="12" fillId="0" borderId="0" xfId="0" applyFont="1" applyBorder="1" applyAlignment="1">
      <alignment horizontal="right"/>
    </xf>
    <xf numFmtId="0" fontId="30" fillId="0" borderId="0" xfId="0" applyFont="1"/>
    <xf numFmtId="0" fontId="31" fillId="0" borderId="0" xfId="0" applyFont="1"/>
    <xf numFmtId="0" fontId="27" fillId="0" borderId="0" xfId="0" applyFont="1"/>
    <xf numFmtId="2" fontId="0" fillId="0" borderId="0" xfId="0" applyNumberFormat="1"/>
    <xf numFmtId="0" fontId="27" fillId="0" borderId="22" xfId="0" applyFont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26" fillId="0" borderId="22" xfId="0" applyFont="1" applyBorder="1" applyAlignment="1">
      <alignment horizontal="right" vertical="center" wrapText="1"/>
    </xf>
    <xf numFmtId="165" fontId="0" fillId="0" borderId="0" xfId="0" applyNumberFormat="1" applyFont="1" applyBorder="1" applyAlignment="1">
      <alignment horizontal="right"/>
    </xf>
    <xf numFmtId="165" fontId="0" fillId="0" borderId="16" xfId="0" applyNumberFormat="1" applyFont="1" applyBorder="1" applyAlignment="1">
      <alignment horizontal="right"/>
    </xf>
    <xf numFmtId="165" fontId="0" fillId="0" borderId="22" xfId="0" applyNumberFormat="1" applyFont="1" applyBorder="1" applyAlignment="1">
      <alignment horizontal="right"/>
    </xf>
    <xf numFmtId="164" fontId="0" fillId="0" borderId="33" xfId="0" applyNumberFormat="1" applyFont="1" applyBorder="1"/>
    <xf numFmtId="164" fontId="0" fillId="0" borderId="34" xfId="0" applyNumberFormat="1" applyFont="1" applyBorder="1"/>
    <xf numFmtId="164" fontId="0" fillId="0" borderId="35" xfId="0" applyNumberFormat="1" applyFont="1" applyBorder="1"/>
    <xf numFmtId="0" fontId="27" fillId="0" borderId="33" xfId="0" applyFont="1" applyBorder="1" applyAlignment="1">
      <alignment horizontal="center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168" fontId="0" fillId="0" borderId="0" xfId="0" applyNumberFormat="1" applyFont="1" applyBorder="1" applyAlignment="1"/>
    <xf numFmtId="168" fontId="0" fillId="0" borderId="0" xfId="0" applyNumberFormat="1" applyBorder="1" applyAlignment="1"/>
    <xf numFmtId="168" fontId="0" fillId="0" borderId="16" xfId="0" applyNumberFormat="1" applyFont="1" applyBorder="1" applyAlignment="1"/>
    <xf numFmtId="168" fontId="0" fillId="0" borderId="16" xfId="0" applyNumberFormat="1" applyBorder="1" applyAlignment="1"/>
    <xf numFmtId="0" fontId="26" fillId="0" borderId="26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11" fontId="0" fillId="0" borderId="37" xfId="0" applyNumberFormat="1" applyBorder="1"/>
    <xf numFmtId="11" fontId="0" fillId="0" borderId="38" xfId="0" applyNumberFormat="1" applyBorder="1"/>
    <xf numFmtId="11" fontId="0" fillId="0" borderId="20" xfId="0" applyNumberFormat="1" applyBorder="1"/>
    <xf numFmtId="11" fontId="0" fillId="0" borderId="19" xfId="0" applyNumberFormat="1" applyBorder="1"/>
    <xf numFmtId="166" fontId="0" fillId="0" borderId="24" xfId="0" applyNumberFormat="1" applyFont="1" applyBorder="1" applyAlignment="1"/>
    <xf numFmtId="166" fontId="0" fillId="0" borderId="25" xfId="0" applyNumberFormat="1" applyFont="1" applyBorder="1" applyAlignment="1"/>
    <xf numFmtId="168" fontId="0" fillId="0" borderId="0" xfId="0" applyNumberFormat="1" applyFont="1" applyBorder="1"/>
    <xf numFmtId="168" fontId="0" fillId="0" borderId="16" xfId="0" applyNumberFormat="1" applyFont="1" applyBorder="1"/>
    <xf numFmtId="169" fontId="0" fillId="0" borderId="0" xfId="0" applyNumberFormat="1" applyBorder="1" applyAlignment="1"/>
    <xf numFmtId="0" fontId="26" fillId="0" borderId="51" xfId="0" applyFont="1" applyBorder="1" applyAlignment="1">
      <alignment horizontal="center" vertical="center" wrapText="1"/>
    </xf>
    <xf numFmtId="0" fontId="27" fillId="0" borderId="24" xfId="0" applyFont="1" applyBorder="1"/>
    <xf numFmtId="167" fontId="0" fillId="0" borderId="0" xfId="0" applyNumberFormat="1"/>
    <xf numFmtId="0" fontId="32" fillId="0" borderId="39" xfId="0" applyFont="1" applyBorder="1" applyAlignment="1"/>
    <xf numFmtId="0" fontId="33" fillId="0" borderId="0" xfId="0" applyFont="1"/>
    <xf numFmtId="0" fontId="34" fillId="0" borderId="0" xfId="0" applyFont="1"/>
    <xf numFmtId="0" fontId="20" fillId="0" borderId="39" xfId="0" applyFont="1" applyBorder="1" applyAlignment="1"/>
    <xf numFmtId="166" fontId="0" fillId="0" borderId="20" xfId="0" applyNumberFormat="1" applyBorder="1" applyAlignment="1"/>
    <xf numFmtId="166" fontId="0" fillId="0" borderId="19" xfId="0" applyNumberFormat="1" applyBorder="1" applyAlignment="1"/>
    <xf numFmtId="166" fontId="0" fillId="0" borderId="20" xfId="0" applyNumberFormat="1" applyBorder="1"/>
    <xf numFmtId="166" fontId="0" fillId="0" borderId="19" xfId="0" applyNumberFormat="1" applyBorder="1"/>
    <xf numFmtId="0" fontId="13" fillId="0" borderId="2" xfId="1" applyFont="1" applyBorder="1"/>
    <xf numFmtId="0" fontId="6" fillId="0" borderId="13" xfId="1" applyBorder="1" applyAlignment="1">
      <alignment wrapText="1"/>
    </xf>
    <xf numFmtId="0" fontId="6" fillId="0" borderId="14" xfId="1" applyBorder="1" applyAlignment="1">
      <alignment wrapText="1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6" fillId="0" borderId="13" xfId="1" applyBorder="1" applyAlignment="1">
      <alignment horizontal="center" wrapText="1"/>
    </xf>
    <xf numFmtId="0" fontId="6" fillId="0" borderId="14" xfId="1" applyBorder="1" applyAlignment="1">
      <alignment horizontal="center" wrapText="1"/>
    </xf>
    <xf numFmtId="0" fontId="35" fillId="0" borderId="47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top" wrapText="1"/>
    </xf>
    <xf numFmtId="0" fontId="28" fillId="0" borderId="45" xfId="0" applyFont="1" applyBorder="1" applyAlignment="1">
      <alignment horizontal="center" vertical="top" wrapText="1"/>
    </xf>
    <xf numFmtId="0" fontId="28" fillId="0" borderId="43" xfId="0" applyFont="1" applyBorder="1" applyAlignment="1">
      <alignment horizontal="center" vertical="top" wrapText="1"/>
    </xf>
    <xf numFmtId="0" fontId="25" fillId="0" borderId="23" xfId="0" applyFont="1" applyBorder="1" applyAlignment="1">
      <alignment horizontal="center"/>
    </xf>
    <xf numFmtId="0" fontId="0" fillId="0" borderId="22" xfId="0" applyBorder="1" applyAlignment="1"/>
    <xf numFmtId="0" fontId="0" fillId="0" borderId="21" xfId="0" applyBorder="1" applyAlignme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worksheet" Target="worksheets/sheet3.xml"/><Relationship Id="rId1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</a:rPr>
              <a:t>PPTC 2013</a:t>
            </a:r>
            <a:endParaRPr lang="de-DE">
              <a:effectLst/>
            </a:endParaRPr>
          </a:p>
          <a:p>
            <a:pPr algn="ctr"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</a:rPr>
              <a:t>VP1304</a:t>
            </a:r>
            <a:endParaRPr lang="de-DE">
              <a:effectLst/>
            </a:endParaRPr>
          </a:p>
        </c:rich>
      </c:tx>
      <c:layout>
        <c:manualLayout>
          <c:xMode val="edge"/>
          <c:yMode val="edge"/>
          <c:x val="0.43058223658583106"/>
          <c:y val="2.5325796240604631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765743878179322"/>
          <c:y val="1.8942500237596818E-2"/>
          <c:w val="0.85982092793879472"/>
          <c:h val="0.8593514521825783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'DATA VP1304'!$B$61</c:f>
              <c:strCache>
                <c:ptCount val="1"/>
                <c:pt idx="0">
                  <c:v>KT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"/>
            <c:marker>
              <c:symbol val="triangle"/>
              <c:size val="9"/>
            </c:marker>
            <c:bubble3D val="0"/>
          </c:dPt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VP1304'!$B$62:$B$69</c:f>
              <c:numCache>
                <c:formatCode>0.000</c:formatCode>
                <c:ptCount val="8"/>
                <c:pt idx="0">
                  <c:v>0.86625362400000006</c:v>
                </c:pt>
                <c:pt idx="1">
                  <c:v>0.75136733600000005</c:v>
                </c:pt>
                <c:pt idx="2">
                  <c:v>0.62882971999999993</c:v>
                </c:pt>
                <c:pt idx="3">
                  <c:v>0.50996479200000011</c:v>
                </c:pt>
                <c:pt idx="4">
                  <c:v>0.39937100000000003</c:v>
                </c:pt>
                <c:pt idx="5">
                  <c:v>0.29492122399999982</c:v>
                </c:pt>
                <c:pt idx="6">
                  <c:v>0.18776277599999991</c:v>
                </c:pt>
                <c:pt idx="7">
                  <c:v>6.2317399999999745E-2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VP1304'!$C$61</c:f>
              <c:strCache>
                <c:ptCount val="1"/>
                <c:pt idx="0">
                  <c:v>10KQ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VP1304'!$C$62:$C$69</c:f>
              <c:numCache>
                <c:formatCode>0.000</c:formatCode>
                <c:ptCount val="8"/>
                <c:pt idx="0">
                  <c:v>1.8638210416000001</c:v>
                </c:pt>
                <c:pt idx="1">
                  <c:v>1.6291658816000001</c:v>
                </c:pt>
                <c:pt idx="2">
                  <c:v>1.3963731375999999</c:v>
                </c:pt>
                <c:pt idx="3">
                  <c:v>1.1780069536000002</c:v>
                </c:pt>
                <c:pt idx="4">
                  <c:v>0.97487900000000005</c:v>
                </c:pt>
                <c:pt idx="5">
                  <c:v>0.77604847360000029</c:v>
                </c:pt>
                <c:pt idx="6">
                  <c:v>0.55882209760000001</c:v>
                </c:pt>
                <c:pt idx="7">
                  <c:v>0.2887541215999998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'DATA VP1304'!$B$60</c:f>
              <c:strCache>
                <c:ptCount val="1"/>
                <c:pt idx="0">
                  <c:v>EFD, model scale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diamond"/>
              <c:size val="9"/>
            </c:marker>
            <c:bubble3D val="0"/>
          </c:dPt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VP1304'!$D$62:$D$69</c:f>
              <c:numCache>
                <c:formatCode>0.000</c:formatCode>
                <c:ptCount val="8"/>
                <c:pt idx="0">
                  <c:v>0.147941828269644</c:v>
                </c:pt>
                <c:pt idx="1">
                  <c:v>0.29360748823132982</c:v>
                </c:pt>
                <c:pt idx="2">
                  <c:v>0.43003416038111192</c:v>
                </c:pt>
                <c:pt idx="3">
                  <c:v>0.55119143194592601</c:v>
                </c:pt>
                <c:pt idx="4">
                  <c:v>0.65199751741039991</c:v>
                </c:pt>
                <c:pt idx="5">
                  <c:v>0.7258026613400258</c:v>
                </c:pt>
                <c:pt idx="6">
                  <c:v>0.74865907558697053</c:v>
                </c:pt>
                <c:pt idx="7">
                  <c:v>0.54956776073307323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'DATA VP1304'!$M$61</c:f>
              <c:strCache>
                <c:ptCount val="1"/>
                <c:pt idx="0">
                  <c:v>KT  S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VP1304'!$M$62:$M$69</c:f>
              <c:numCache>
                <c:formatCode>0.000</c:formatCode>
                <c:ptCount val="8"/>
                <c:pt idx="0">
                  <c:v>0.86833780495866675</c:v>
                </c:pt>
                <c:pt idx="1">
                  <c:v>0.75344254330362315</c:v>
                </c:pt>
                <c:pt idx="2">
                  <c:v>0.63089031592415745</c:v>
                </c:pt>
                <c:pt idx="3">
                  <c:v>0.51200561525826249</c:v>
                </c:pt>
                <c:pt idx="4">
                  <c:v>0.40138748449555595</c:v>
                </c:pt>
                <c:pt idx="5">
                  <c:v>0.29690946425609216</c:v>
                </c:pt>
                <c:pt idx="6">
                  <c:v>0.1897195432862073</c:v>
                </c:pt>
                <c:pt idx="7">
                  <c:v>6.4240118875136198E-2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'DATA VP1304'!$N$61</c:f>
              <c:strCache>
                <c:ptCount val="1"/>
                <c:pt idx="0">
                  <c:v>10KQ S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VP1304'!$N$62:$N$69</c:f>
              <c:numCache>
                <c:formatCode>0.000</c:formatCode>
                <c:ptCount val="8"/>
                <c:pt idx="0">
                  <c:v>1.8531625915030172</c:v>
                </c:pt>
                <c:pt idx="1">
                  <c:v>1.6185533225539224</c:v>
                </c:pt>
                <c:pt idx="2">
                  <c:v>1.385835300788685</c:v>
                </c:pt>
                <c:pt idx="3">
                  <c:v>1.1675702337151457</c:v>
                </c:pt>
                <c:pt idx="4">
                  <c:v>0.96456674794825314</c:v>
                </c:pt>
                <c:pt idx="5">
                  <c:v>0.76588066189331938</c:v>
                </c:pt>
                <c:pt idx="6">
                  <c:v>0.5488152378862482</c:v>
                </c:pt>
                <c:pt idx="7">
                  <c:v>0.27892138462197891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'DATA VP1304'!$L$60</c:f>
              <c:strCache>
                <c:ptCount val="1"/>
                <c:pt idx="0">
                  <c:v>EFD, full scale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VP1304'!$O$62:$O$69</c:f>
              <c:numCache>
                <c:formatCode>0.000</c:formatCode>
                <c:ptCount val="8"/>
                <c:pt idx="0">
                  <c:v>0.14915070546578418</c:v>
                </c:pt>
                <c:pt idx="1">
                  <c:v>0.29634885284665952</c:v>
                </c:pt>
                <c:pt idx="2">
                  <c:v>0.43472400625526186</c:v>
                </c:pt>
                <c:pt idx="3">
                  <c:v>0.55834396736798253</c:v>
                </c:pt>
                <c:pt idx="4">
                  <c:v>0.662295298781297</c:v>
                </c:pt>
                <c:pt idx="5">
                  <c:v>0.74039642839874675</c:v>
                </c:pt>
                <c:pt idx="6">
                  <c:v>0.77025420292636171</c:v>
                </c:pt>
                <c:pt idx="7">
                  <c:v>0.58649543720833719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323392"/>
        <c:axId val="96209536"/>
      </c:scatterChart>
      <c:valAx>
        <c:axId val="91323392"/>
        <c:scaling>
          <c:orientation val="minMax"/>
          <c:max val="1.5"/>
          <c:min val="0.60000000000000009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J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 [-]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209536"/>
        <c:crosses val="autoZero"/>
        <c:crossBetween val="midCat"/>
        <c:majorUnit val="0.1"/>
      </c:valAx>
      <c:valAx>
        <c:axId val="96209536"/>
        <c:scaling>
          <c:orientation val="minMax"/>
          <c:max val="1.6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en-US" sz="1200" b="1" baseline="-25000">
                    <a:latin typeface="Times New Roman" pitchFamily="18" charset="0"/>
                    <a:cs typeface="Times New Roman" pitchFamily="18" charset="0"/>
                  </a:rPr>
                  <a:t>T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, 10</a:t>
                </a: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en-US" sz="1200" b="1" baseline="-25000"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, </a:t>
                </a:r>
                <a:r>
                  <a:rPr lang="el-GR" sz="1200" b="1" i="1">
                    <a:latin typeface="Times New Roman" pitchFamily="18" charset="0"/>
                    <a:cs typeface="Times New Roman" pitchFamily="18" charset="0"/>
                  </a:rPr>
                  <a:t>η</a:t>
                </a:r>
                <a:r>
                  <a:rPr lang="en-US" sz="1200" b="1" baseline="-25000">
                    <a:latin typeface="Times New Roman" pitchFamily="18" charset="0"/>
                    <a:cs typeface="Times New Roman" pitchFamily="18" charset="0"/>
                  </a:rPr>
                  <a:t>O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2.4789475522315085E-2"/>
              <c:y val="0.36441244369018055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323392"/>
        <c:crosses val="autoZero"/>
        <c:crossBetween val="midCat"/>
        <c:majorUnit val="0.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8587432200452936"/>
          <c:y val="2.2635902683321479E-2"/>
          <c:w val="0.26909565679929726"/>
          <c:h val="9.7754428873886801E-2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PPTC 2013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VP1304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494367835545634"/>
          <c:y val="2.9582673005810883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VP1304'!$AE$18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VP1304'!$AE$19:$AE$26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VP1304'!$AF$18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VP1304'!$AF$19:$AF$26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VP1304'!$AE$30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VP1304'!$AE$33:$AE$40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VP1304'!$AF$30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VP1304'!$AF$33:$AF$40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56928"/>
        <c:axId val="95507968"/>
      </c:scatterChart>
      <c:scatterChart>
        <c:scatterStyle val="lineMarker"/>
        <c:varyColors val="0"/>
        <c:ser>
          <c:idx val="1"/>
          <c:order val="0"/>
          <c:tx>
            <c:strRef>
              <c:f>'DATA VP1304'!$AB$16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VP1304'!$AB$19:$AB$26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VP1304'!$AC$16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VP1304'!$AC$19:$AC$26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VP1304'!$AB$32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VP1304'!$AB$33:$AB$40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VP1304'!$AC$32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VP1304'!$AC$33:$AC$40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09888"/>
        <c:axId val="95511680"/>
      </c:scatterChart>
      <c:valAx>
        <c:axId val="94956928"/>
        <c:scaling>
          <c:orientation val="minMax"/>
          <c:max val="1"/>
          <c:min val="0.30000000000000004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5507968"/>
        <c:crossesAt val="-1000"/>
        <c:crossBetween val="midCat"/>
        <c:majorUnit val="0.1"/>
      </c:valAx>
      <c:valAx>
        <c:axId val="95507968"/>
        <c:scaling>
          <c:orientation val="minMax"/>
          <c:max val="0.15000000000000002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956928"/>
        <c:crosses val="autoZero"/>
        <c:crossBetween val="midCat"/>
      </c:valAx>
      <c:valAx>
        <c:axId val="9550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511680"/>
        <c:crosses val="autoZero"/>
        <c:crossBetween val="midCat"/>
      </c:valAx>
      <c:valAx>
        <c:axId val="95511680"/>
        <c:scaling>
          <c:orientation val="minMax"/>
          <c:max val="8.0000000000000016E-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5509888"/>
        <c:crosses val="max"/>
        <c:crossBetween val="midCat"/>
        <c:majorUnit val="1.0000000000000002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434577970486546"/>
          <c:y val="0.23094201180478433"/>
          <c:w val="0.28502980627933278"/>
          <c:h val="0.20323862052901073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</a:rPr>
              <a:t>PPTC 2013</a:t>
            </a:r>
            <a:endParaRPr lang="de-DE">
              <a:effectLst/>
            </a:endParaRP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</a:rPr>
              <a:t>VP1304</a:t>
            </a:r>
            <a:endParaRPr lang="de-DE">
              <a:effectLst/>
            </a:endParaRPr>
          </a:p>
        </c:rich>
      </c:tx>
      <c:layout>
        <c:manualLayout>
          <c:xMode val="edge"/>
          <c:yMode val="edge"/>
          <c:x val="0.43740627610903804"/>
          <c:y val="2.3215077513092163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765743878179322"/>
          <c:y val="1.8942500237596818E-2"/>
          <c:w val="0.85982092793879472"/>
          <c:h val="0.8593514521825783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'DATA VP1304'!$D$46</c:f>
              <c:strCache>
                <c:ptCount val="1"/>
                <c:pt idx="0">
                  <c:v>KT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"/>
            <c:marker>
              <c:symbol val="triangle"/>
              <c:size val="9"/>
            </c:marker>
            <c:bubble3D val="0"/>
          </c:dPt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VP1304'!$D$47:$D$51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VP1304'!$G$46</c:f>
              <c:strCache>
                <c:ptCount val="1"/>
                <c:pt idx="0">
                  <c:v>10KQ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VP1304'!$G$47:$G$51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'DATA VP1304'!$B$45:$H$45</c:f>
              <c:strCache>
                <c:ptCount val="1"/>
                <c:pt idx="0">
                  <c:v>CFD, model scale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diamond"/>
              <c:size val="9"/>
            </c:marker>
            <c:bubble3D val="0"/>
          </c:dPt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VP1304'!$H$47:$H$51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'DATA VP1304'!$K$46</c:f>
              <c:strCache>
                <c:ptCount val="1"/>
                <c:pt idx="0">
                  <c:v>KT  S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VP1304'!$K$47:$K$51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'DATA VP1304'!$N$46</c:f>
              <c:strCache>
                <c:ptCount val="1"/>
                <c:pt idx="0">
                  <c:v>10KQ  S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VP1304'!$N$47:$N$51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'DATA VP1304'!$I$45:$O$45</c:f>
              <c:strCache>
                <c:ptCount val="1"/>
                <c:pt idx="0">
                  <c:v>CFD, full scale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VP1304'!$O$47:$O$51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61472"/>
        <c:axId val="127183104"/>
      </c:scatterChart>
      <c:valAx>
        <c:axId val="127161472"/>
        <c:scaling>
          <c:orientation val="minMax"/>
          <c:max val="1.5"/>
          <c:min val="0.60000000000000009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J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 [-]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183104"/>
        <c:crosses val="autoZero"/>
        <c:crossBetween val="midCat"/>
        <c:majorUnit val="0.1"/>
      </c:valAx>
      <c:valAx>
        <c:axId val="127183104"/>
        <c:scaling>
          <c:orientation val="minMax"/>
          <c:max val="1.6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en-US" sz="1200" b="1" i="1" baseline="-25000">
                    <a:latin typeface="Times New Roman" pitchFamily="18" charset="0"/>
                    <a:cs typeface="Times New Roman" pitchFamily="18" charset="0"/>
                  </a:rPr>
                  <a:t>T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, 10</a:t>
                </a: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en-US" sz="1200" b="1" i="1" baseline="-25000"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, </a:t>
                </a:r>
                <a:r>
                  <a:rPr lang="el-GR" sz="1200" b="1" i="1">
                    <a:latin typeface="Times New Roman" pitchFamily="18" charset="0"/>
                    <a:cs typeface="Times New Roman" pitchFamily="18" charset="0"/>
                  </a:rPr>
                  <a:t>η</a:t>
                </a:r>
                <a:r>
                  <a:rPr lang="en-US" sz="1200" b="1" baseline="-25000">
                    <a:latin typeface="Times New Roman" pitchFamily="18" charset="0"/>
                    <a:cs typeface="Times New Roman" pitchFamily="18" charset="0"/>
                  </a:rPr>
                  <a:t>O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[-]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161472"/>
        <c:crosses val="autoZero"/>
        <c:crossBetween val="midCat"/>
        <c:majorUnit val="0.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8513081719442182"/>
          <c:y val="2.457142144078266E-2"/>
          <c:w val="0.27651415630364529"/>
          <c:h val="9.5330746097308364E-2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</a:rPr>
              <a:t>PPTC 2013</a:t>
            </a:r>
            <a:endParaRPr lang="de-DE">
              <a:effectLst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</a:rPr>
              <a:t>VP1304</a:t>
            </a:r>
            <a:endParaRPr lang="de-DE">
              <a:effectLst/>
            </a:endParaRPr>
          </a:p>
        </c:rich>
      </c:tx>
      <c:layout>
        <c:manualLayout>
          <c:xMode val="edge"/>
          <c:yMode val="edge"/>
          <c:x val="0.43604133925429228"/>
          <c:y val="2.3215077513092163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765743878179322"/>
          <c:y val="1.8942500237596818E-2"/>
          <c:w val="0.85982092793879472"/>
          <c:h val="0.8593514521825783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'DATA VP1304'!$B$61</c:f>
              <c:strCache>
                <c:ptCount val="1"/>
                <c:pt idx="0">
                  <c:v>KT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"/>
            <c:marker>
              <c:symbol val="triangle"/>
              <c:size val="9"/>
            </c:marker>
            <c:bubble3D val="0"/>
          </c:dPt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VP1304'!$B$62:$B$69</c:f>
              <c:numCache>
                <c:formatCode>0.000</c:formatCode>
                <c:ptCount val="8"/>
                <c:pt idx="0">
                  <c:v>0.86625362400000006</c:v>
                </c:pt>
                <c:pt idx="1">
                  <c:v>0.75136733600000005</c:v>
                </c:pt>
                <c:pt idx="2">
                  <c:v>0.62882971999999993</c:v>
                </c:pt>
                <c:pt idx="3">
                  <c:v>0.50996479200000011</c:v>
                </c:pt>
                <c:pt idx="4">
                  <c:v>0.39937100000000003</c:v>
                </c:pt>
                <c:pt idx="5">
                  <c:v>0.29492122399999982</c:v>
                </c:pt>
                <c:pt idx="6">
                  <c:v>0.18776277599999991</c:v>
                </c:pt>
                <c:pt idx="7">
                  <c:v>6.2317399999999745E-2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VP1304'!$C$61</c:f>
              <c:strCache>
                <c:ptCount val="1"/>
                <c:pt idx="0">
                  <c:v>10KQ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VP1304'!$C$62:$C$69</c:f>
              <c:numCache>
                <c:formatCode>0.000</c:formatCode>
                <c:ptCount val="8"/>
                <c:pt idx="0">
                  <c:v>1.8638210416000001</c:v>
                </c:pt>
                <c:pt idx="1">
                  <c:v>1.6291658816000001</c:v>
                </c:pt>
                <c:pt idx="2">
                  <c:v>1.3963731375999999</c:v>
                </c:pt>
                <c:pt idx="3">
                  <c:v>1.1780069536000002</c:v>
                </c:pt>
                <c:pt idx="4">
                  <c:v>0.97487900000000005</c:v>
                </c:pt>
                <c:pt idx="5">
                  <c:v>0.77604847360000029</c:v>
                </c:pt>
                <c:pt idx="6">
                  <c:v>0.55882209760000001</c:v>
                </c:pt>
                <c:pt idx="7">
                  <c:v>0.2887541215999998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'DATA VP1304'!$B$60</c:f>
              <c:strCache>
                <c:ptCount val="1"/>
                <c:pt idx="0">
                  <c:v>EFD, model scale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diamond"/>
              <c:size val="9"/>
            </c:marker>
            <c:bubble3D val="0"/>
          </c:dPt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VP1304'!$D$62:$D$69</c:f>
              <c:numCache>
                <c:formatCode>0.000</c:formatCode>
                <c:ptCount val="8"/>
                <c:pt idx="0">
                  <c:v>0.147941828269644</c:v>
                </c:pt>
                <c:pt idx="1">
                  <c:v>0.29360748823132982</c:v>
                </c:pt>
                <c:pt idx="2">
                  <c:v>0.43003416038111192</c:v>
                </c:pt>
                <c:pt idx="3">
                  <c:v>0.55119143194592601</c:v>
                </c:pt>
                <c:pt idx="4">
                  <c:v>0.65199751741039991</c:v>
                </c:pt>
                <c:pt idx="5">
                  <c:v>0.7258026613400258</c:v>
                </c:pt>
                <c:pt idx="6">
                  <c:v>0.74865907558697053</c:v>
                </c:pt>
                <c:pt idx="7">
                  <c:v>0.54956776073307323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'DATA VP1304'!$D$46</c:f>
              <c:strCache>
                <c:ptCount val="1"/>
                <c:pt idx="0">
                  <c:v>KT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VP1304'!$D$47:$D$51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'DATA VP1304'!$G$46</c:f>
              <c:strCache>
                <c:ptCount val="1"/>
                <c:pt idx="0">
                  <c:v>10KQ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VP1304'!$G$47:$G$51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'DATA VP1304'!$B$45:$H$45</c:f>
              <c:strCache>
                <c:ptCount val="1"/>
                <c:pt idx="0">
                  <c:v>CFD, model scale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VP1304'!$H$47:$H$51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67040"/>
        <c:axId val="189991936"/>
      </c:scatterChart>
      <c:valAx>
        <c:axId val="132967040"/>
        <c:scaling>
          <c:orientation val="minMax"/>
          <c:max val="1.5"/>
          <c:min val="0.60000000000000009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J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 [-]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9991936"/>
        <c:crosses val="autoZero"/>
        <c:crossBetween val="midCat"/>
        <c:majorUnit val="0.1"/>
      </c:valAx>
      <c:valAx>
        <c:axId val="189991936"/>
        <c:scaling>
          <c:orientation val="minMax"/>
          <c:max val="1.6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T</a:t>
                </a: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,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, </a:t>
                </a:r>
                <a:r>
                  <a:rPr lang="el-GR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η</a:t>
                </a:r>
                <a:r>
                  <a:rPr lang="de-DE" sz="1200" b="1" i="0" baseline="-25000">
                    <a:effectLst/>
                    <a:latin typeface="Times New Roman" pitchFamily="18" charset="0"/>
                    <a:cs typeface="Times New Roman" pitchFamily="18" charset="0"/>
                  </a:rPr>
                  <a:t>O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2.4803982409056593E-2"/>
              <c:y val="0.363325139032739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2967040"/>
        <c:crosses val="autoZero"/>
        <c:crossBetween val="midCat"/>
        <c:majorUnit val="0.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8526696701295142"/>
          <c:y val="2.457142144078266E-2"/>
          <c:w val="0.27787909315839099"/>
          <c:h val="9.3220027369795885E-2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</a:rPr>
              <a:t>PPTC 2013</a:t>
            </a:r>
            <a:endParaRPr lang="de-DE">
              <a:effectLst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</a:rPr>
              <a:t>VP1304</a:t>
            </a:r>
            <a:endParaRPr lang="de-DE">
              <a:effectLst/>
            </a:endParaRPr>
          </a:p>
        </c:rich>
      </c:tx>
      <c:layout>
        <c:manualLayout>
          <c:xMode val="edge"/>
          <c:yMode val="edge"/>
          <c:x val="0.44150119413169564"/>
          <c:y val="2.1104525167317634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765743878179322"/>
          <c:y val="1.8942500237596818E-2"/>
          <c:w val="0.85982092793879472"/>
          <c:h val="0.8593514521825783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'DATA VP1304'!$M$61</c:f>
              <c:strCache>
                <c:ptCount val="1"/>
                <c:pt idx="0">
                  <c:v>KT  S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"/>
            <c:marker>
              <c:symbol val="triangle"/>
              <c:size val="9"/>
            </c:marker>
            <c:bubble3D val="0"/>
          </c:dPt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VP1304'!$M$62:$M$69</c:f>
              <c:numCache>
                <c:formatCode>0.000</c:formatCode>
                <c:ptCount val="8"/>
                <c:pt idx="0">
                  <c:v>0.86833780495866675</c:v>
                </c:pt>
                <c:pt idx="1">
                  <c:v>0.75344254330362315</c:v>
                </c:pt>
                <c:pt idx="2">
                  <c:v>0.63089031592415745</c:v>
                </c:pt>
                <c:pt idx="3">
                  <c:v>0.51200561525826249</c:v>
                </c:pt>
                <c:pt idx="4">
                  <c:v>0.40138748449555595</c:v>
                </c:pt>
                <c:pt idx="5">
                  <c:v>0.29690946425609216</c:v>
                </c:pt>
                <c:pt idx="6">
                  <c:v>0.1897195432862073</c:v>
                </c:pt>
                <c:pt idx="7">
                  <c:v>6.4240118875136198E-2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VP1304'!$N$61</c:f>
              <c:strCache>
                <c:ptCount val="1"/>
                <c:pt idx="0">
                  <c:v>10KQ S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VP1304'!$N$62:$N$69</c:f>
              <c:numCache>
                <c:formatCode>0.000</c:formatCode>
                <c:ptCount val="8"/>
                <c:pt idx="0">
                  <c:v>1.8531625915030172</c:v>
                </c:pt>
                <c:pt idx="1">
                  <c:v>1.6185533225539224</c:v>
                </c:pt>
                <c:pt idx="2">
                  <c:v>1.385835300788685</c:v>
                </c:pt>
                <c:pt idx="3">
                  <c:v>1.1675702337151457</c:v>
                </c:pt>
                <c:pt idx="4">
                  <c:v>0.96456674794825314</c:v>
                </c:pt>
                <c:pt idx="5">
                  <c:v>0.76588066189331938</c:v>
                </c:pt>
                <c:pt idx="6">
                  <c:v>0.5488152378862482</c:v>
                </c:pt>
                <c:pt idx="7">
                  <c:v>0.27892138462197891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'DATA VP1304'!$L$60</c:f>
              <c:strCache>
                <c:ptCount val="1"/>
                <c:pt idx="0">
                  <c:v>EFD, full scale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diamond"/>
              <c:size val="9"/>
            </c:marker>
            <c:bubble3D val="0"/>
          </c:dPt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VP1304'!$O$62:$O$69</c:f>
              <c:numCache>
                <c:formatCode>0.000</c:formatCode>
                <c:ptCount val="8"/>
                <c:pt idx="0">
                  <c:v>0.14915070546578418</c:v>
                </c:pt>
                <c:pt idx="1">
                  <c:v>0.29634885284665952</c:v>
                </c:pt>
                <c:pt idx="2">
                  <c:v>0.43472400625526186</c:v>
                </c:pt>
                <c:pt idx="3">
                  <c:v>0.55834396736798253</c:v>
                </c:pt>
                <c:pt idx="4">
                  <c:v>0.662295298781297</c:v>
                </c:pt>
                <c:pt idx="5">
                  <c:v>0.74039642839874675</c:v>
                </c:pt>
                <c:pt idx="6">
                  <c:v>0.77025420292636171</c:v>
                </c:pt>
                <c:pt idx="7">
                  <c:v>0.58649543720833719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'DATA VP1304'!$K$46</c:f>
              <c:strCache>
                <c:ptCount val="1"/>
                <c:pt idx="0">
                  <c:v>KT  S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VP1304'!$K$47:$K$51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'DATA VP1304'!$N$46</c:f>
              <c:strCache>
                <c:ptCount val="1"/>
                <c:pt idx="0">
                  <c:v>10KQ  S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VP1304'!$N$47:$N$51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'DATA VP1304'!$I$45:$O$45</c:f>
              <c:strCache>
                <c:ptCount val="1"/>
                <c:pt idx="0">
                  <c:v>CFD, full scale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VP1304'!$O$47:$O$51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579520"/>
        <c:axId val="197581824"/>
      </c:scatterChart>
      <c:valAx>
        <c:axId val="197579520"/>
        <c:scaling>
          <c:orientation val="minMax"/>
          <c:max val="1.5"/>
          <c:min val="0.60000000000000009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J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 [-]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7581824"/>
        <c:crosses val="autoZero"/>
        <c:crossBetween val="midCat"/>
        <c:majorUnit val="0.1"/>
      </c:valAx>
      <c:valAx>
        <c:axId val="197581824"/>
        <c:scaling>
          <c:orientation val="minMax"/>
          <c:max val="1.6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T</a:t>
                </a: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,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,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el-GR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η</a:t>
                </a:r>
                <a:r>
                  <a:rPr lang="de-DE" sz="1200" b="1" i="0" baseline="-25000">
                    <a:effectLst/>
                    <a:latin typeface="Times New Roman" pitchFamily="18" charset="0"/>
                    <a:cs typeface="Times New Roman" pitchFamily="18" charset="0"/>
                  </a:rPr>
                  <a:t>O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7579520"/>
        <c:crosses val="autoZero"/>
        <c:crossBetween val="midCat"/>
        <c:majorUnit val="0.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2225060915492012"/>
          <c:y val="2.457142144078266E-2"/>
          <c:w val="0.20158458186585426"/>
          <c:h val="9.3220027369795885E-2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PPTC 2013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VP1304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difference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between full- and model scale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27611613031482635"/>
          <c:y val="2.5346593957847188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822825018843441"/>
          <c:y val="2.4847819503331314E-2"/>
          <c:w val="0.85005597949936906"/>
          <c:h val="0.846687359107809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'DATA VP1304'!$P$46</c:f>
              <c:strCache>
                <c:ptCount val="1"/>
                <c:pt idx="0">
                  <c:v>DKT</c:v>
                </c:pt>
              </c:strCache>
            </c:strRef>
          </c:tx>
          <c:spPr>
            <a:ln w="15875">
              <a:noFill/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poly"/>
            <c:order val="4"/>
            <c:dispRSqr val="0"/>
            <c:dispEq val="0"/>
          </c:trendline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VP1304'!$P$47:$P$51</c:f>
              <c:numCache>
                <c:formatCode>0.00000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VP1304'!$Q$46</c:f>
              <c:strCache>
                <c:ptCount val="1"/>
                <c:pt idx="0">
                  <c:v>D10KQ</c:v>
                </c:pt>
              </c:strCache>
            </c:strRef>
          </c:tx>
          <c:spPr>
            <a:ln w="15875">
              <a:noFill/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name>CFD</c:name>
            <c:trendlineType val="poly"/>
            <c:order val="4"/>
            <c:dispRSqr val="0"/>
            <c:dispEq val="0"/>
          </c:trendline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VP1304'!$Q$47:$Q$51</c:f>
              <c:numCache>
                <c:formatCode>0.00000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'DATA VP1304'!$R$46</c:f>
              <c:strCache>
                <c:ptCount val="1"/>
                <c:pt idx="0">
                  <c:v>DηO</c:v>
                </c:pt>
              </c:strCache>
            </c:strRef>
          </c:tx>
          <c:spPr>
            <a:ln w="15875">
              <a:noFill/>
            </a:ln>
          </c:spPr>
          <c:marker>
            <c:symbol val="diamond"/>
            <c:size val="9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poly"/>
            <c:order val="4"/>
            <c:dispRSqr val="0"/>
            <c:dispEq val="0"/>
          </c:trendline>
          <c:xVal>
            <c:numRef>
              <c:f>'DATA VP1304'!$A$47:$A$51</c:f>
              <c:numCache>
                <c:formatCode>0.0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 formatCode="General">
                  <c:v>1.4</c:v>
                </c:pt>
              </c:numCache>
            </c:numRef>
          </c:xVal>
          <c:yVal>
            <c:numRef>
              <c:f>'DATA VP1304'!$R$47:$R$51</c:f>
              <c:numCache>
                <c:formatCode>0.0000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'DATA VP1304'!$J$61</c:f>
              <c:strCache>
                <c:ptCount val="1"/>
                <c:pt idx="0">
                  <c:v>DKT</c:v>
                </c:pt>
              </c:strCache>
            </c:strRef>
          </c:tx>
          <c:spPr>
            <a:ln w="12700">
              <a:noFill/>
              <a:prstDash val="dash"/>
            </a:ln>
          </c:spPr>
          <c:marker>
            <c:symbol val="triangle"/>
            <c:size val="9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dash"/>
              </a:ln>
            </c:spPr>
          </c:marker>
          <c:trendline>
            <c:spPr>
              <a:ln>
                <a:solidFill>
                  <a:srgbClr val="FF0000"/>
                </a:solidFill>
                <a:prstDash val="lgDash"/>
              </a:ln>
            </c:spPr>
            <c:trendlineType val="poly"/>
            <c:order val="4"/>
            <c:dispRSqr val="0"/>
            <c:dispEq val="0"/>
          </c:trendline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VP1304'!$J$62:$J$69</c:f>
              <c:numCache>
                <c:formatCode>0.00E+00</c:formatCode>
                <c:ptCount val="8"/>
                <c:pt idx="0">
                  <c:v>-2.0841809586666904E-3</c:v>
                </c:pt>
                <c:pt idx="1">
                  <c:v>-2.075207303623094E-3</c:v>
                </c:pt>
                <c:pt idx="2">
                  <c:v>-2.0605959241575336E-3</c:v>
                </c:pt>
                <c:pt idx="3">
                  <c:v>-2.0408232582623796E-3</c:v>
                </c:pt>
                <c:pt idx="4">
                  <c:v>-2.0164844955558999E-3</c:v>
                </c:pt>
                <c:pt idx="5">
                  <c:v>-1.9882402560923202E-3</c:v>
                </c:pt>
                <c:pt idx="6">
                  <c:v>-1.9567672862073988E-3</c:v>
                </c:pt>
                <c:pt idx="7">
                  <c:v>-1.9227188751364554E-3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'DATA VP1304'!$K$61</c:f>
              <c:strCache>
                <c:ptCount val="1"/>
                <c:pt idx="0">
                  <c:v>DKQ</c:v>
                </c:pt>
              </c:strCache>
            </c:strRef>
          </c:tx>
          <c:spPr>
            <a:ln w="12700">
              <a:noFill/>
              <a:prstDash val="dash"/>
            </a:ln>
          </c:spPr>
          <c:marker>
            <c:spPr>
              <a:ln w="12700">
                <a:solidFill>
                  <a:srgbClr val="FF0000"/>
                </a:solidFill>
                <a:prstDash val="dash"/>
              </a:ln>
            </c:spPr>
          </c:marker>
          <c:trendline>
            <c:spPr>
              <a:ln>
                <a:solidFill>
                  <a:srgbClr val="FF0000"/>
                </a:solidFill>
                <a:prstDash val="lgDash"/>
              </a:ln>
            </c:spPr>
            <c:trendlineType val="poly"/>
            <c:order val="4"/>
            <c:dispRSqr val="0"/>
            <c:dispEq val="0"/>
          </c:trendline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VP1304'!$K$62:$K$69</c:f>
              <c:numCache>
                <c:formatCode>0.00E+00</c:formatCode>
                <c:ptCount val="8"/>
                <c:pt idx="0">
                  <c:v>1.0658450096982914E-3</c:v>
                </c:pt>
                <c:pt idx="1">
                  <c:v>1.0612559046077768E-3</c:v>
                </c:pt>
                <c:pt idx="2">
                  <c:v>1.0537836811314915E-3</c:v>
                </c:pt>
                <c:pt idx="3">
                  <c:v>1.0436719884854445E-3</c:v>
                </c:pt>
                <c:pt idx="4">
                  <c:v>1.0312252051746865E-3</c:v>
                </c:pt>
                <c:pt idx="5">
                  <c:v>1.0167811706680867E-3</c:v>
                </c:pt>
                <c:pt idx="6">
                  <c:v>1.0006859713751772E-3</c:v>
                </c:pt>
                <c:pt idx="7">
                  <c:v>9.8327369780209085E-4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'DATA VP1304'!$L$61</c:f>
              <c:strCache>
                <c:ptCount val="1"/>
                <c:pt idx="0">
                  <c:v>DηO</c:v>
                </c:pt>
              </c:strCache>
            </c:strRef>
          </c:tx>
          <c:spPr>
            <a:ln w="12700">
              <a:noFill/>
              <a:prstDash val="dash"/>
            </a:ln>
          </c:spPr>
          <c:marker>
            <c:symbol val="diamond"/>
            <c:size val="9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dash"/>
              </a:ln>
            </c:spPr>
          </c:marker>
          <c:trendline>
            <c:name>Extrapolation ITTC</c:name>
            <c:spPr>
              <a:ln>
                <a:solidFill>
                  <a:srgbClr val="FF0000"/>
                </a:solidFill>
                <a:prstDash val="lgDash"/>
              </a:ln>
            </c:spPr>
            <c:trendlineType val="poly"/>
            <c:order val="4"/>
            <c:dispRSqr val="0"/>
            <c:dispEq val="0"/>
          </c:trendline>
          <c:xVal>
            <c:numRef>
              <c:f>'DATA VP1304'!$A$62:$A$69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</c:numCache>
            </c:numRef>
          </c:xVal>
          <c:yVal>
            <c:numRef>
              <c:f>'DATA VP1304'!$L$62:$L$69</c:f>
              <c:numCache>
                <c:formatCode>0.0000</c:formatCode>
                <c:ptCount val="8"/>
                <c:pt idx="0">
                  <c:v>1.2088771961401845E-3</c:v>
                </c:pt>
                <c:pt idx="1">
                  <c:v>2.7413646153297E-3</c:v>
                </c:pt>
                <c:pt idx="2">
                  <c:v>4.6898458741499449E-3</c:v>
                </c:pt>
                <c:pt idx="3">
                  <c:v>7.1525354220565163E-3</c:v>
                </c:pt>
                <c:pt idx="4">
                  <c:v>1.0297781370897097E-2</c:v>
                </c:pt>
                <c:pt idx="5">
                  <c:v>1.4593767058720952E-2</c:v>
                </c:pt>
                <c:pt idx="6">
                  <c:v>2.1595127339391174E-2</c:v>
                </c:pt>
                <c:pt idx="7">
                  <c:v>3.692767647526396E-2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90272"/>
        <c:axId val="93592192"/>
      </c:scatterChart>
      <c:valAx>
        <c:axId val="93590272"/>
        <c:scaling>
          <c:orientation val="minMax"/>
          <c:max val="1.4"/>
          <c:min val="0.60000000000000009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J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 [-]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592192"/>
        <c:crossesAt val="-1000"/>
        <c:crossBetween val="midCat"/>
        <c:majorUnit val="0.1"/>
      </c:valAx>
      <c:valAx>
        <c:axId val="9359219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l-GR" sz="1200" b="1">
                    <a:latin typeface="Times New Roman" pitchFamily="18" charset="0"/>
                    <a:cs typeface="Times New Roman" pitchFamily="18" charset="0"/>
                  </a:rPr>
                  <a:t>Δ</a:t>
                </a: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en-US" sz="1200" b="1" i="1" baseline="-25000">
                    <a:latin typeface="Times New Roman" pitchFamily="18" charset="0"/>
                    <a:cs typeface="Times New Roman" pitchFamily="18" charset="0"/>
                  </a:rPr>
                  <a:t>T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, </a:t>
                </a:r>
                <a:r>
                  <a:rPr lang="el-GR" sz="1200" b="1">
                    <a:latin typeface="Times New Roman" pitchFamily="18" charset="0"/>
                    <a:cs typeface="Times New Roman" pitchFamily="18" charset="0"/>
                  </a:rPr>
                  <a:t>Δ10</a:t>
                </a: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en-US" sz="1200" b="1" i="1" baseline="-25000"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, </a:t>
                </a:r>
                <a:r>
                  <a:rPr lang="el-GR" sz="1200" b="1">
                    <a:latin typeface="Times New Roman" pitchFamily="18" charset="0"/>
                    <a:cs typeface="Times New Roman" pitchFamily="18" charset="0"/>
                  </a:rPr>
                  <a:t>Δ</a:t>
                </a:r>
                <a:r>
                  <a:rPr lang="el-GR" sz="1200" b="1" i="1">
                    <a:latin typeface="Times New Roman" pitchFamily="18" charset="0"/>
                    <a:cs typeface="Times New Roman" pitchFamily="18" charset="0"/>
                  </a:rPr>
                  <a:t>η</a:t>
                </a:r>
                <a:r>
                  <a:rPr lang="en-US" sz="1200" b="1" baseline="-25000">
                    <a:latin typeface="Times New Roman" pitchFamily="18" charset="0"/>
                    <a:cs typeface="Times New Roman" pitchFamily="18" charset="0"/>
                  </a:rPr>
                  <a:t>O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[-]</a:t>
                </a: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590272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32311102872632225"/>
          <c:y val="0.1913945701319823"/>
          <c:w val="0.31317005026367606"/>
          <c:h val="0.2509993303135048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PPTC 2013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VP1304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596034246998551"/>
          <c:y val="3.1695721077654518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VP1304'!$G$18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VP1304'!$G$19:$G$26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VP1304'!$H$18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VP1304'!$H$19:$H$26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VP1304'!$G$30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VP1304'!$G$33:$G$40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VP1304'!$H$30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VP1304'!$H$33:$H$40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20480"/>
        <c:axId val="93630848"/>
      </c:scatterChart>
      <c:scatterChart>
        <c:scatterStyle val="lineMarker"/>
        <c:varyColors val="0"/>
        <c:ser>
          <c:idx val="1"/>
          <c:order val="0"/>
          <c:tx>
            <c:strRef>
              <c:f>'DATA VP1304'!$D$16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VP1304'!$D$19:$D$26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VP1304'!$E$16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VP1304'!$E$19:$E$26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VP1304'!$D$32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VP1304'!$D$33:$D$40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VP1304'!$E$32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VP1304'!$E$33:$E$40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32768"/>
        <c:axId val="93634560"/>
      </c:scatterChart>
      <c:valAx>
        <c:axId val="93620480"/>
        <c:scaling>
          <c:orientation val="minMax"/>
          <c:max val="1"/>
          <c:min val="0.30000000000000004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630848"/>
        <c:crossesAt val="-1000"/>
        <c:crossBetween val="midCat"/>
        <c:majorUnit val="0.1"/>
      </c:valAx>
      <c:valAx>
        <c:axId val="93630848"/>
        <c:scaling>
          <c:orientation val="minMax"/>
          <c:max val="0.35000000000000003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620480"/>
        <c:crosses val="autoZero"/>
        <c:crossBetween val="midCat"/>
      </c:valAx>
      <c:valAx>
        <c:axId val="93632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634560"/>
        <c:crosses val="autoZero"/>
        <c:crossBetween val="midCat"/>
      </c:valAx>
      <c:valAx>
        <c:axId val="93634560"/>
        <c:scaling>
          <c:orientation val="minMax"/>
          <c:max val="0.2100000000000000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632768"/>
        <c:crosses val="max"/>
        <c:crossBetween val="midCat"/>
        <c:majorUnit val="3.0000000000000006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29810577669603"/>
          <c:y val="0.24105835423503916"/>
          <c:w val="0.28152934823781622"/>
          <c:h val="0.2521535204295976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PPTC 2013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VP1304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596034246998551"/>
          <c:y val="2.9582673005810883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VP1304'!$M$18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VP1304'!$M$19:$M$26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VP1304'!$N$18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VP1304'!$N$19:$N$26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VP1304'!$M$30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VP1304'!$M$33:$M$40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VP1304'!$N$30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VP1304'!$N$33:$N$40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58752"/>
        <c:axId val="94077312"/>
      </c:scatterChart>
      <c:scatterChart>
        <c:scatterStyle val="lineMarker"/>
        <c:varyColors val="0"/>
        <c:ser>
          <c:idx val="1"/>
          <c:order val="0"/>
          <c:tx>
            <c:strRef>
              <c:f>'DATA VP1304'!$J$16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VP1304'!$J$19:$J$26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VP1304'!$K$16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VP1304'!$K$19:$K$26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VP1304'!$J$32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VP1304'!$J$33:$J$40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VP1304'!$K$32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VP1304'!$K$33:$K$40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79232"/>
        <c:axId val="94081024"/>
      </c:scatterChart>
      <c:valAx>
        <c:axId val="94058752"/>
        <c:scaling>
          <c:orientation val="minMax"/>
          <c:max val="1"/>
          <c:min val="0.30000000000000004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077312"/>
        <c:crossesAt val="-1000"/>
        <c:crossBetween val="midCat"/>
        <c:majorUnit val="0.1"/>
      </c:valAx>
      <c:valAx>
        <c:axId val="94077312"/>
        <c:scaling>
          <c:orientation val="minMax"/>
          <c:max val="0.30000000000000004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058752"/>
        <c:crosses val="autoZero"/>
        <c:crossBetween val="midCat"/>
      </c:valAx>
      <c:valAx>
        <c:axId val="9407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081024"/>
        <c:crosses val="autoZero"/>
        <c:crossBetween val="midCat"/>
      </c:valAx>
      <c:valAx>
        <c:axId val="94081024"/>
        <c:scaling>
          <c:orientation val="minMax"/>
          <c:max val="0.1800000000000000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079232"/>
        <c:crosses val="max"/>
        <c:crossBetween val="midCat"/>
        <c:majorUnit val="3.0000000000000006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29810577669603"/>
          <c:y val="0.23094201180478433"/>
          <c:w val="0.2904886940309534"/>
          <c:h val="0.20323862052901073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PPTC 2013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VP1304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357895641755119"/>
          <c:y val="2.9582673005810883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VP1304'!$S$18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VP1304'!$S$19:$S$26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VP1304'!$T$18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VP1304'!$T$19:$T$26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VP1304'!$S$30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VP1304'!$S$33:$S$40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VP1304'!$T$30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VP1304'!$T$33:$T$40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47168"/>
        <c:axId val="94249344"/>
      </c:scatterChart>
      <c:scatterChart>
        <c:scatterStyle val="lineMarker"/>
        <c:varyColors val="0"/>
        <c:ser>
          <c:idx val="1"/>
          <c:order val="0"/>
          <c:tx>
            <c:strRef>
              <c:f>'DATA VP1304'!$P$16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VP1304'!$P$19:$P$26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VP1304'!$Q$16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VP1304'!$Q$19:$Q$26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VP1304'!$P$32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VP1304'!$P$33:$P$40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VP1304'!$Q$32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VP1304'!$Q$33:$Q$40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51264"/>
        <c:axId val="94261248"/>
      </c:scatterChart>
      <c:valAx>
        <c:axId val="94247168"/>
        <c:scaling>
          <c:orientation val="minMax"/>
          <c:max val="1"/>
          <c:min val="0.30000000000000004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249344"/>
        <c:crossesAt val="-1000"/>
        <c:crossBetween val="midCat"/>
        <c:majorUnit val="0.1"/>
      </c:valAx>
      <c:valAx>
        <c:axId val="94249344"/>
        <c:scaling>
          <c:orientation val="minMax"/>
          <c:max val="0.2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247168"/>
        <c:crosses val="autoZero"/>
        <c:crossBetween val="midCat"/>
      </c:valAx>
      <c:valAx>
        <c:axId val="9425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261248"/>
        <c:crosses val="autoZero"/>
        <c:crossBetween val="midCat"/>
      </c:valAx>
      <c:valAx>
        <c:axId val="94261248"/>
        <c:scaling>
          <c:orientation val="minMax"/>
          <c:max val="0.1500000000000000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251264"/>
        <c:crosses val="max"/>
        <c:crossBetween val="midCat"/>
        <c:majorUnit val="3.0000000000000006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29810577669603"/>
          <c:y val="0.22248981951740979"/>
          <c:w val="0.28230036240352246"/>
          <c:h val="0.18422118788241801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PPTC 2013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VP1304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357895641755119"/>
          <c:y val="3.1695721077654518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VP1304'!$Y$18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VP1304'!$Y$19:$Y$26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VP1304'!$Z$18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VP1304'!$Z$19:$Z$26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VP1304'!$Y$30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VP1304'!$Y$33:$Y$40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VP1304'!$Z$30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VP1304'!$Z$33:$Z$40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98432"/>
        <c:axId val="94912896"/>
      </c:scatterChart>
      <c:scatterChart>
        <c:scatterStyle val="lineMarker"/>
        <c:varyColors val="0"/>
        <c:ser>
          <c:idx val="1"/>
          <c:order val="0"/>
          <c:tx>
            <c:strRef>
              <c:f>'DATA VP1304'!$V$16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VP1304'!$V$19:$V$26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VP1304'!$W$16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VP1304'!$B$19:$B$26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VP1304'!$W$19:$W$26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VP1304'!$V$32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VP1304'!$V$33:$V$40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VP1304'!$W$32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VP1304'!$B$33:$B$40</c:f>
              <c:numCache>
                <c:formatCode>General</c:formatCode>
                <c:ptCount val="8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0.97499999999999998</c:v>
                </c:pt>
              </c:numCache>
            </c:numRef>
          </c:xVal>
          <c:yVal>
            <c:numRef>
              <c:f>'DATA VP1304'!$W$33:$W$40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14816"/>
        <c:axId val="94916608"/>
      </c:scatterChart>
      <c:valAx>
        <c:axId val="94898432"/>
        <c:scaling>
          <c:orientation val="minMax"/>
          <c:max val="1"/>
          <c:min val="0.30000000000000004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912896"/>
        <c:crossesAt val="-1000"/>
        <c:crossBetween val="midCat"/>
        <c:majorUnit val="0.1"/>
      </c:valAx>
      <c:valAx>
        <c:axId val="94912896"/>
        <c:scaling>
          <c:orientation val="minMax"/>
          <c:max val="0.2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898432"/>
        <c:crosses val="autoZero"/>
        <c:crossBetween val="midCat"/>
      </c:valAx>
      <c:valAx>
        <c:axId val="94914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916608"/>
        <c:crosses val="autoZero"/>
        <c:crossBetween val="midCat"/>
      </c:valAx>
      <c:valAx>
        <c:axId val="94916608"/>
        <c:scaling>
          <c:orientation val="minMax"/>
          <c:max val="0.12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914816"/>
        <c:crosses val="max"/>
        <c:crossBetween val="midCat"/>
        <c:majorUnit val="1.2500000000000002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29810577669603"/>
          <c:y val="0.23728115602031521"/>
          <c:w val="0.28502980627933278"/>
          <c:h val="0.19901252438532349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>
    <tabColor theme="9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m12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4">
    <tabColor theme="9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5">
    <tabColor theme="9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6">
    <tabColor theme="9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7">
    <tabColor theme="9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8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m9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m10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m11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trlProps/ctrlProp1.xml><?xml version="1.0" encoding="utf-8"?>
<formControlPr xmlns="http://schemas.microsoft.com/office/spreadsheetml/2009/9/main" objectType="Drop" dropLines="4" dropStyle="combo" dx="16" fmlaLink="values!$B$12" fmlaRange="q_values!$B$2:$B$5" val="0"/>
</file>

<file path=xl/ctrlProps/ctrlProp10.xml><?xml version="1.0" encoding="utf-8"?>
<formControlPr xmlns="http://schemas.microsoft.com/office/spreadsheetml/2009/9/main" objectType="Drop" dropLines="5" dropStyle="combo" dx="16" fmlaLink="values!$AF$12" fmlaRange="q_values!$AF$2:$AF$5" val="0"/>
</file>

<file path=xl/ctrlProps/ctrlProp11.xml><?xml version="1.0" encoding="utf-8"?>
<formControlPr xmlns="http://schemas.microsoft.com/office/spreadsheetml/2009/9/main" objectType="Drop" dropLines="5" dropStyle="combo" dx="16" fmlaLink="values!$P$12" fmlaRange="q_values!$P$2:$P$7" val="0"/>
</file>

<file path=xl/ctrlProps/ctrlProp12.xml><?xml version="1.0" encoding="utf-8"?>
<formControlPr xmlns="http://schemas.microsoft.com/office/spreadsheetml/2009/9/main" objectType="Drop" dropLines="5" dropStyle="combo" dx="16" fmlaLink="values!$Q$12" fmlaRange="q_values!$Q$2:$Q$5" val="0"/>
</file>

<file path=xl/ctrlProps/ctrlProp13.xml><?xml version="1.0" encoding="utf-8"?>
<formControlPr xmlns="http://schemas.microsoft.com/office/spreadsheetml/2009/9/main" objectType="Drop" dropLines="5" dropStyle="combo" dx="16" fmlaLink="values!$R$12" fmlaRange="q_values!$R$2:$R$8" val="0"/>
</file>

<file path=xl/ctrlProps/ctrlProp14.xml><?xml version="1.0" encoding="utf-8"?>
<formControlPr xmlns="http://schemas.microsoft.com/office/spreadsheetml/2009/9/main" objectType="Drop" dropLines="5" dropStyle="combo" dx="16" fmlaLink="values!$S$12" fmlaRange="q_values!$S$2:$S$4" val="0"/>
</file>

<file path=xl/ctrlProps/ctrlProp15.xml><?xml version="1.0" encoding="utf-8"?>
<formControlPr xmlns="http://schemas.microsoft.com/office/spreadsheetml/2009/9/main" objectType="Drop" dropLines="5" dropStyle="combo" dx="16" fmlaLink="values!$AD$12" fmlaRange="q_values!$AM$2:$AM$5" val="0"/>
</file>

<file path=xl/ctrlProps/ctrlProp16.xml><?xml version="1.0" encoding="utf-8"?>
<formControlPr xmlns="http://schemas.microsoft.com/office/spreadsheetml/2009/9/main" objectType="Drop" dropLines="5" dropStyle="combo" dx="16" fmlaLink="values!$Z$12" fmlaRange="q_values!$AM$2:$AM$4" val="0"/>
</file>

<file path=xl/ctrlProps/ctrlProp17.xml><?xml version="1.0" encoding="utf-8"?>
<formControlPr xmlns="http://schemas.microsoft.com/office/spreadsheetml/2009/9/main" objectType="Drop" dropLines="5" dropStyle="combo" dx="16" fmlaLink="values!$AA$12" fmlaRange="q_values!$AM$2:$AM$4" val="0"/>
</file>

<file path=xl/ctrlProps/ctrlProp18.xml><?xml version="1.0" encoding="utf-8"?>
<formControlPr xmlns="http://schemas.microsoft.com/office/spreadsheetml/2009/9/main" objectType="Drop" dropLines="5" dropStyle="combo" dx="16" fmlaLink="values!$AB$12" fmlaRange="q_values!$AM$6:$AM$8" val="0"/>
</file>

<file path=xl/ctrlProps/ctrlProp19.xml><?xml version="1.0" encoding="utf-8"?>
<formControlPr xmlns="http://schemas.microsoft.com/office/spreadsheetml/2009/9/main" objectType="Drop" dropLines="5" dropStyle="combo" dx="16" fmlaLink="values!$AC$12" fmlaRange="q_values!$AM$6:$AM$8" val="0"/>
</file>

<file path=xl/ctrlProps/ctrlProp2.xml><?xml version="1.0" encoding="utf-8"?>
<formControlPr xmlns="http://schemas.microsoft.com/office/spreadsheetml/2009/9/main" objectType="Drop" dropLines="5" dropStyle="combo" dx="16" fmlaLink="values!$C$12" fmlaRange="q_values!$C$2:$C$7" val="0"/>
</file>

<file path=xl/ctrlProps/ctrlProp20.xml><?xml version="1.0" encoding="utf-8"?>
<formControlPr xmlns="http://schemas.microsoft.com/office/spreadsheetml/2009/9/main" objectType="Drop" dropLines="5" dropStyle="combo" dx="16" fmlaLink="values!$X$12" fmlaRange="q_values!$X$2:$X$10" val="0"/>
</file>

<file path=xl/ctrlProps/ctrlProp21.xml><?xml version="1.0" encoding="utf-8"?>
<formControlPr xmlns="http://schemas.microsoft.com/office/spreadsheetml/2009/9/main" objectType="Drop" dropLines="5" dropStyle="combo" dx="16" fmlaLink="values!$Y$12" fmlaRange="q_values!$Y$2:$Y$9" val="0"/>
</file>

<file path=xl/ctrlProps/ctrlProp22.xml><?xml version="1.0" encoding="utf-8"?>
<formControlPr xmlns="http://schemas.microsoft.com/office/spreadsheetml/2009/9/main" objectType="Drop" dropLines="4" dropStyle="combo" dx="16" fmlaLink="values!$B$13" fmlaRange="q_values!$B$2:$B$5" val="0"/>
</file>

<file path=xl/ctrlProps/ctrlProp23.xml><?xml version="1.0" encoding="utf-8"?>
<formControlPr xmlns="http://schemas.microsoft.com/office/spreadsheetml/2009/9/main" objectType="Drop" dropLines="5" dropStyle="combo" dx="16" fmlaLink="values!$C$13" fmlaRange="q_values!$C$2:$C$7" val="0"/>
</file>

<file path=xl/ctrlProps/ctrlProp24.xml><?xml version="1.0" encoding="utf-8"?>
<formControlPr xmlns="http://schemas.microsoft.com/office/spreadsheetml/2009/9/main" objectType="Drop" dropLines="5" dropStyle="combo" dx="16" fmlaLink="values!$D$13" fmlaRange="q_values!$D$2:$D$5" val="0"/>
</file>

<file path=xl/ctrlProps/ctrlProp25.xml><?xml version="1.0" encoding="utf-8"?>
<formControlPr xmlns="http://schemas.microsoft.com/office/spreadsheetml/2009/9/main" objectType="Drop" dropLines="5" dropStyle="combo" dx="16" fmlaLink="values!$E$13" fmlaRange="q_values!$E$2:$E$4" val="0"/>
</file>

<file path=xl/ctrlProps/ctrlProp26.xml><?xml version="1.0" encoding="utf-8"?>
<formControlPr xmlns="http://schemas.microsoft.com/office/spreadsheetml/2009/9/main" objectType="Drop" dropLines="5" dropStyle="combo" dx="16" fmlaLink="values!$F$13" fmlaRange="q_values!$F$2:$F$5" val="0"/>
</file>

<file path=xl/ctrlProps/ctrlProp27.xml><?xml version="1.0" encoding="utf-8"?>
<formControlPr xmlns="http://schemas.microsoft.com/office/spreadsheetml/2009/9/main" objectType="Drop" dropLines="5" dropStyle="combo" dx="16" fmlaLink="values!$G$13" fmlaRange="q_values!$G$2:$G$5" val="0"/>
</file>

<file path=xl/ctrlProps/ctrlProp28.xml><?xml version="1.0" encoding="utf-8"?>
<formControlPr xmlns="http://schemas.microsoft.com/office/spreadsheetml/2009/9/main" objectType="Drop" dropLines="5" dropStyle="combo" dx="16" fmlaLink="values!$H$13" fmlaRange="q_values!$H$2:$H$6" val="0"/>
</file>

<file path=xl/ctrlProps/ctrlProp29.xml><?xml version="1.0" encoding="utf-8"?>
<formControlPr xmlns="http://schemas.microsoft.com/office/spreadsheetml/2009/9/main" objectType="Drop" dropLines="5" dropStyle="combo" dx="16" fmlaLink="values!$I$13" fmlaRange="q_values!$I$2:$I$5" val="0"/>
</file>

<file path=xl/ctrlProps/ctrlProp3.xml><?xml version="1.0" encoding="utf-8"?>
<formControlPr xmlns="http://schemas.microsoft.com/office/spreadsheetml/2009/9/main" objectType="Drop" dropLines="5" dropStyle="combo" dx="16" fmlaLink="values!$D$12" fmlaRange="q_values!$D$2:$D$5" val="0"/>
</file>

<file path=xl/ctrlProps/ctrlProp30.xml><?xml version="1.0" encoding="utf-8"?>
<formControlPr xmlns="http://schemas.microsoft.com/office/spreadsheetml/2009/9/main" objectType="Drop" dropLines="5" dropStyle="combo" dx="16" fmlaLink="values!$AE$13" fmlaRange="q_values!$AE$2:$AE$4" val="0"/>
</file>

<file path=xl/ctrlProps/ctrlProp31.xml><?xml version="1.0" encoding="utf-8"?>
<formControlPr xmlns="http://schemas.microsoft.com/office/spreadsheetml/2009/9/main" objectType="Drop" dropLines="5" dropStyle="combo" dx="16" fmlaLink="values!$AF$13" fmlaRange="q_values!$AF$2:$AF$5" val="0"/>
</file>

<file path=xl/ctrlProps/ctrlProp32.xml><?xml version="1.0" encoding="utf-8"?>
<formControlPr xmlns="http://schemas.microsoft.com/office/spreadsheetml/2009/9/main" objectType="Drop" dropLines="5" dropStyle="combo" dx="16" fmlaLink="values!$P$13" fmlaRange="q_values!$P$2:$P$7" val="0"/>
</file>

<file path=xl/ctrlProps/ctrlProp33.xml><?xml version="1.0" encoding="utf-8"?>
<formControlPr xmlns="http://schemas.microsoft.com/office/spreadsheetml/2009/9/main" objectType="Drop" dropLines="5" dropStyle="combo" dx="16" fmlaLink="values!$Q$13" fmlaRange="q_values!$Q$2:$Q$5" val="0"/>
</file>

<file path=xl/ctrlProps/ctrlProp34.xml><?xml version="1.0" encoding="utf-8"?>
<formControlPr xmlns="http://schemas.microsoft.com/office/spreadsheetml/2009/9/main" objectType="Drop" dropLines="5" dropStyle="combo" dx="16" fmlaLink="values!$R$13" fmlaRange="q_values!$R$2:$R$8" val="0"/>
</file>

<file path=xl/ctrlProps/ctrlProp35.xml><?xml version="1.0" encoding="utf-8"?>
<formControlPr xmlns="http://schemas.microsoft.com/office/spreadsheetml/2009/9/main" objectType="Drop" dropLines="5" dropStyle="combo" dx="16" fmlaLink="values!$S$13" fmlaRange="q_values!$S$2:$S$4" val="0"/>
</file>

<file path=xl/ctrlProps/ctrlProp36.xml><?xml version="1.0" encoding="utf-8"?>
<formControlPr xmlns="http://schemas.microsoft.com/office/spreadsheetml/2009/9/main" objectType="Drop" dropLines="5" dropStyle="combo" dx="16" fmlaLink="values!$AD$13" fmlaRange="q_values!$AM$2:$AM$5" val="0"/>
</file>

<file path=xl/ctrlProps/ctrlProp37.xml><?xml version="1.0" encoding="utf-8"?>
<formControlPr xmlns="http://schemas.microsoft.com/office/spreadsheetml/2009/9/main" objectType="Drop" dropLines="5" dropStyle="combo" dx="16" fmlaLink="values!$Z$13" fmlaRange="q_values!$AM$2:$AM$4" val="0"/>
</file>

<file path=xl/ctrlProps/ctrlProp38.xml><?xml version="1.0" encoding="utf-8"?>
<formControlPr xmlns="http://schemas.microsoft.com/office/spreadsheetml/2009/9/main" objectType="Drop" dropLines="5" dropStyle="combo" dx="16" fmlaLink="values!$AA$13" fmlaRange="q_values!$AM$2:$AM$4" val="0"/>
</file>

<file path=xl/ctrlProps/ctrlProp39.xml><?xml version="1.0" encoding="utf-8"?>
<formControlPr xmlns="http://schemas.microsoft.com/office/spreadsheetml/2009/9/main" objectType="Drop" dropLines="5" dropStyle="combo" dx="16" fmlaLink="values!$AB$13" fmlaRange="q_values!$AM$6:$AM$8" val="0"/>
</file>

<file path=xl/ctrlProps/ctrlProp4.xml><?xml version="1.0" encoding="utf-8"?>
<formControlPr xmlns="http://schemas.microsoft.com/office/spreadsheetml/2009/9/main" objectType="Drop" dropLines="5" dropStyle="combo" dx="16" fmlaLink="values!$E$12" fmlaRange="q_values!$E$2:$E$4" val="0"/>
</file>

<file path=xl/ctrlProps/ctrlProp40.xml><?xml version="1.0" encoding="utf-8"?>
<formControlPr xmlns="http://schemas.microsoft.com/office/spreadsheetml/2009/9/main" objectType="Drop" dropLines="5" dropStyle="combo" dx="16" fmlaLink="values!$AC$13" fmlaRange="q_values!$AM$6:$AM$8" val="0"/>
</file>

<file path=xl/ctrlProps/ctrlProp41.xml><?xml version="1.0" encoding="utf-8"?>
<formControlPr xmlns="http://schemas.microsoft.com/office/spreadsheetml/2009/9/main" objectType="Drop" dropLines="5" dropStyle="combo" dx="16" fmlaLink="values!$X$13" fmlaRange="q_values!$X$2:$X$10" val="4"/>
</file>

<file path=xl/ctrlProps/ctrlProp42.xml><?xml version="1.0" encoding="utf-8"?>
<formControlPr xmlns="http://schemas.microsoft.com/office/spreadsheetml/2009/9/main" objectType="Drop" dropLines="5" dropStyle="combo" dx="16" fmlaLink="values!$Y$13" fmlaRange="q_values!$Y$2:$Y$9" val="0"/>
</file>

<file path=xl/ctrlProps/ctrlProp5.xml><?xml version="1.0" encoding="utf-8"?>
<formControlPr xmlns="http://schemas.microsoft.com/office/spreadsheetml/2009/9/main" objectType="Drop" dropLines="5" dropStyle="combo" dx="16" fmlaLink="values!$F$12" fmlaRange="q_values!$F$2:$F$5" val="0"/>
</file>

<file path=xl/ctrlProps/ctrlProp6.xml><?xml version="1.0" encoding="utf-8"?>
<formControlPr xmlns="http://schemas.microsoft.com/office/spreadsheetml/2009/9/main" objectType="Drop" dropLines="5" dropStyle="combo" dx="16" fmlaLink="values!$G$12" fmlaRange="q_values!$G$2:$G$5" val="0"/>
</file>

<file path=xl/ctrlProps/ctrlProp7.xml><?xml version="1.0" encoding="utf-8"?>
<formControlPr xmlns="http://schemas.microsoft.com/office/spreadsheetml/2009/9/main" objectType="Drop" dropLines="5" dropStyle="combo" dx="16" fmlaLink="values!$H$12" fmlaRange="q_values!$H$2:$H$6" val="0"/>
</file>

<file path=xl/ctrlProps/ctrlProp8.xml><?xml version="1.0" encoding="utf-8"?>
<formControlPr xmlns="http://schemas.microsoft.com/office/spreadsheetml/2009/9/main" objectType="Drop" dropLines="5" dropStyle="combo" dx="16" fmlaLink="values!$I$12" fmlaRange="q_values!$I$2:$I$5" val="0"/>
</file>

<file path=xl/ctrlProps/ctrlProp9.xml><?xml version="1.0" encoding="utf-8"?>
<formControlPr xmlns="http://schemas.microsoft.com/office/spreadsheetml/2009/9/main" objectType="Drop" dropLines="5" dropStyle="combo" dx="16" fmlaLink="values!$AE$12" fmlaRange="q_values!$AE$2:$AE$4" val="0"/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2505075</xdr:colOff>
          <xdr:row>4</xdr:row>
          <xdr:rowOff>0</xdr:rowOff>
        </xdr:to>
        <xdr:sp macro="" textlink="">
          <xdr:nvSpPr>
            <xdr:cNvPr id="11265" name="ListBox6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0</xdr:rowOff>
        </xdr:from>
        <xdr:to>
          <xdr:col>2</xdr:col>
          <xdr:colOff>2505075</xdr:colOff>
          <xdr:row>5</xdr:row>
          <xdr:rowOff>0</xdr:rowOff>
        </xdr:to>
        <xdr:sp macro="" textlink="">
          <xdr:nvSpPr>
            <xdr:cNvPr id="11266" name="ListBox6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2505075</xdr:colOff>
          <xdr:row>8</xdr:row>
          <xdr:rowOff>0</xdr:rowOff>
        </xdr:to>
        <xdr:sp macro="" textlink="">
          <xdr:nvSpPr>
            <xdr:cNvPr id="11268" name="ListBox6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2505075</xdr:colOff>
          <xdr:row>11</xdr:row>
          <xdr:rowOff>0</xdr:rowOff>
        </xdr:to>
        <xdr:sp macro="" textlink="">
          <xdr:nvSpPr>
            <xdr:cNvPr id="11269" name="ListBox6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2</xdr:col>
          <xdr:colOff>2505075</xdr:colOff>
          <xdr:row>12</xdr:row>
          <xdr:rowOff>0</xdr:rowOff>
        </xdr:to>
        <xdr:sp macro="" textlink="">
          <xdr:nvSpPr>
            <xdr:cNvPr id="11270" name="ListBox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2</xdr:col>
          <xdr:colOff>2505075</xdr:colOff>
          <xdr:row>13</xdr:row>
          <xdr:rowOff>0</xdr:rowOff>
        </xdr:to>
        <xdr:sp macro="" textlink="">
          <xdr:nvSpPr>
            <xdr:cNvPr id="11271" name="ListBox6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2505075</xdr:colOff>
          <xdr:row>14</xdr:row>
          <xdr:rowOff>0</xdr:rowOff>
        </xdr:to>
        <xdr:sp macro="" textlink="">
          <xdr:nvSpPr>
            <xdr:cNvPr id="11272" name="ListBox6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2505075</xdr:colOff>
          <xdr:row>15</xdr:row>
          <xdr:rowOff>0</xdr:rowOff>
        </xdr:to>
        <xdr:sp macro="" textlink="">
          <xdr:nvSpPr>
            <xdr:cNvPr id="11273" name="ListBox6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2</xdr:col>
          <xdr:colOff>2505075</xdr:colOff>
          <xdr:row>48</xdr:row>
          <xdr:rowOff>0</xdr:rowOff>
        </xdr:to>
        <xdr:sp macro="" textlink="">
          <xdr:nvSpPr>
            <xdr:cNvPr id="11274" name="ListBox6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48</xdr:row>
          <xdr:rowOff>0</xdr:rowOff>
        </xdr:from>
        <xdr:to>
          <xdr:col>2</xdr:col>
          <xdr:colOff>2505075</xdr:colOff>
          <xdr:row>49</xdr:row>
          <xdr:rowOff>0</xdr:rowOff>
        </xdr:to>
        <xdr:sp macro="" textlink="">
          <xdr:nvSpPr>
            <xdr:cNvPr id="11275" name="ListBox6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</xdr:row>
          <xdr:rowOff>0</xdr:rowOff>
        </xdr:from>
        <xdr:to>
          <xdr:col>2</xdr:col>
          <xdr:colOff>2505075</xdr:colOff>
          <xdr:row>27</xdr:row>
          <xdr:rowOff>0</xdr:rowOff>
        </xdr:to>
        <xdr:sp macro="" textlink="">
          <xdr:nvSpPr>
            <xdr:cNvPr id="11277" name="ListBox6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0</xdr:rowOff>
        </xdr:from>
        <xdr:to>
          <xdr:col>2</xdr:col>
          <xdr:colOff>2505075</xdr:colOff>
          <xdr:row>28</xdr:row>
          <xdr:rowOff>0</xdr:rowOff>
        </xdr:to>
        <xdr:sp macro="" textlink="">
          <xdr:nvSpPr>
            <xdr:cNvPr id="11279" name="ListBox6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2505075</xdr:colOff>
          <xdr:row>29</xdr:row>
          <xdr:rowOff>0</xdr:rowOff>
        </xdr:to>
        <xdr:sp macro="" textlink="">
          <xdr:nvSpPr>
            <xdr:cNvPr id="11280" name="ListBox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0</xdr:rowOff>
        </xdr:from>
        <xdr:to>
          <xdr:col>2</xdr:col>
          <xdr:colOff>2505075</xdr:colOff>
          <xdr:row>30</xdr:row>
          <xdr:rowOff>0</xdr:rowOff>
        </xdr:to>
        <xdr:sp macro="" textlink="">
          <xdr:nvSpPr>
            <xdr:cNvPr id="11281" name="ListBox6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2505075</xdr:colOff>
          <xdr:row>45</xdr:row>
          <xdr:rowOff>0</xdr:rowOff>
        </xdr:to>
        <xdr:sp macro="" textlink="">
          <xdr:nvSpPr>
            <xdr:cNvPr id="11285" name="ListBox6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2505075</xdr:colOff>
          <xdr:row>41</xdr:row>
          <xdr:rowOff>0</xdr:rowOff>
        </xdr:to>
        <xdr:sp macro="" textlink="">
          <xdr:nvSpPr>
            <xdr:cNvPr id="11286" name="ListBox6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41</xdr:row>
          <xdr:rowOff>0</xdr:rowOff>
        </xdr:from>
        <xdr:to>
          <xdr:col>2</xdr:col>
          <xdr:colOff>2505075</xdr:colOff>
          <xdr:row>42</xdr:row>
          <xdr:rowOff>0</xdr:rowOff>
        </xdr:to>
        <xdr:sp macro="" textlink="">
          <xdr:nvSpPr>
            <xdr:cNvPr id="11287" name="ListBox6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0</xdr:rowOff>
        </xdr:from>
        <xdr:to>
          <xdr:col>2</xdr:col>
          <xdr:colOff>2505075</xdr:colOff>
          <xdr:row>43</xdr:row>
          <xdr:rowOff>0</xdr:rowOff>
        </xdr:to>
        <xdr:sp macro="" textlink="">
          <xdr:nvSpPr>
            <xdr:cNvPr id="11288" name="ListBox6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43</xdr:row>
          <xdr:rowOff>0</xdr:rowOff>
        </xdr:from>
        <xdr:to>
          <xdr:col>2</xdr:col>
          <xdr:colOff>2505075</xdr:colOff>
          <xdr:row>44</xdr:row>
          <xdr:rowOff>0</xdr:rowOff>
        </xdr:to>
        <xdr:sp macro="" textlink="">
          <xdr:nvSpPr>
            <xdr:cNvPr id="11289" name="ListBox6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36</xdr:row>
          <xdr:rowOff>0</xdr:rowOff>
        </xdr:from>
        <xdr:to>
          <xdr:col>2</xdr:col>
          <xdr:colOff>2505075</xdr:colOff>
          <xdr:row>37</xdr:row>
          <xdr:rowOff>0</xdr:rowOff>
        </xdr:to>
        <xdr:sp macro="" textlink="">
          <xdr:nvSpPr>
            <xdr:cNvPr id="11291" name="ListBox6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2505075</xdr:colOff>
          <xdr:row>38</xdr:row>
          <xdr:rowOff>28575</xdr:rowOff>
        </xdr:to>
        <xdr:sp macro="" textlink="">
          <xdr:nvSpPr>
            <xdr:cNvPr id="11292" name="ListBox6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3</xdr:row>
          <xdr:rowOff>0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11304" name="ListBox6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</xdr:row>
          <xdr:rowOff>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11305" name="ListBox6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1307" name="ListBox6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1308" name="ListBox6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1309" name="ListBox6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1310" name="ListBox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1311" name="ListBox6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14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1312" name="ListBox6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47</xdr:row>
          <xdr:rowOff>0</xdr:rowOff>
        </xdr:from>
        <xdr:to>
          <xdr:col>4</xdr:col>
          <xdr:colOff>0</xdr:colOff>
          <xdr:row>48</xdr:row>
          <xdr:rowOff>0</xdr:rowOff>
        </xdr:to>
        <xdr:sp macro="" textlink="">
          <xdr:nvSpPr>
            <xdr:cNvPr id="11313" name="ListBox6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1314" name="ListBox6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1316" name="ListBox6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27</xdr:row>
          <xdr:rowOff>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11318" name="ListBox6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1319" name="ListBox6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29</xdr:row>
          <xdr:rowOff>0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11320" name="ListBox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44</xdr:row>
          <xdr:rowOff>0</xdr:rowOff>
        </xdr:from>
        <xdr:to>
          <xdr:col>4</xdr:col>
          <xdr:colOff>0</xdr:colOff>
          <xdr:row>45</xdr:row>
          <xdr:rowOff>0</xdr:rowOff>
        </xdr:to>
        <xdr:sp macro="" textlink="">
          <xdr:nvSpPr>
            <xdr:cNvPr id="11324" name="ListBox6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11325" name="ListBox6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1326" name="ListBox6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42</xdr:row>
          <xdr:rowOff>0</xdr:rowOff>
        </xdr:from>
        <xdr:to>
          <xdr:col>4</xdr:col>
          <xdr:colOff>0</xdr:colOff>
          <xdr:row>43</xdr:row>
          <xdr:rowOff>0</xdr:rowOff>
        </xdr:to>
        <xdr:sp macro="" textlink="">
          <xdr:nvSpPr>
            <xdr:cNvPr id="11327" name="ListBox6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43</xdr:row>
          <xdr:rowOff>0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11328" name="ListBox6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36</xdr:row>
          <xdr:rowOff>0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11330" name="ListBox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37</xdr:row>
          <xdr:rowOff>0</xdr:rowOff>
        </xdr:from>
        <xdr:to>
          <xdr:col>4</xdr:col>
          <xdr:colOff>0</xdr:colOff>
          <xdr:row>38</xdr:row>
          <xdr:rowOff>28575</xdr:rowOff>
        </xdr:to>
        <xdr:sp macro="" textlink="">
          <xdr:nvSpPr>
            <xdr:cNvPr id="11331" name="ListBox6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0.75457</cdr:x>
      <cdr:y>0.41668</cdr:y>
    </cdr:from>
    <cdr:to>
      <cdr:x>0.8347</cdr:x>
      <cdr:y>0.49764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7020732" y="2511655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0.74965</cdr:x>
      <cdr:y>0.04955</cdr:y>
    </cdr:from>
    <cdr:to>
      <cdr:x>0.86244</cdr:x>
      <cdr:y>0.13542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6974975" y="298124"/>
          <a:ext cx="1049432" cy="516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0.75457</cdr:x>
      <cdr:y>0.41668</cdr:y>
    </cdr:from>
    <cdr:to>
      <cdr:x>0.8347</cdr:x>
      <cdr:y>0.49764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7020732" y="2511655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0.74965</cdr:x>
      <cdr:y>0.04955</cdr:y>
    </cdr:from>
    <cdr:to>
      <cdr:x>0.86244</cdr:x>
      <cdr:y>0.13542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6974975" y="298124"/>
          <a:ext cx="1049432" cy="516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0.66968</cdr:x>
      <cdr:y>0.39233</cdr:y>
    </cdr:from>
    <cdr:to>
      <cdr:x>0.74981</cdr:x>
      <cdr:y>0.47379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6230867" y="2360675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0.64478</cdr:x>
      <cdr:y>0.04376</cdr:y>
    </cdr:from>
    <cdr:to>
      <cdr:x>0.75757</cdr:x>
      <cdr:y>0.12963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5999236" y="263296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0.66968</cdr:x>
      <cdr:y>0.39233</cdr:y>
    </cdr:from>
    <cdr:to>
      <cdr:x>0.74981</cdr:x>
      <cdr:y>0.47379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6230867" y="2360675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0.64478</cdr:x>
      <cdr:y>0.04376</cdr:y>
    </cdr:from>
    <cdr:to>
      <cdr:x>0.75757</cdr:x>
      <cdr:y>0.12963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5999236" y="263296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0.63722</cdr:x>
      <cdr:y>0.36337</cdr:y>
    </cdr:from>
    <cdr:to>
      <cdr:x>0.71735</cdr:x>
      <cdr:y>0.44483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5928891" y="2186416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0.64228</cdr:x>
      <cdr:y>0.06113</cdr:y>
    </cdr:from>
    <cdr:to>
      <cdr:x>0.75507</cdr:x>
      <cdr:y>0.147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5975994" y="367847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0.8631</cdr:x>
      <cdr:y>0.47125</cdr:y>
    </cdr:from>
    <cdr:to>
      <cdr:x>0.93421</cdr:x>
      <cdr:y>0.55315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8030572" y="2835496"/>
          <a:ext cx="661629" cy="492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l-GR" sz="1800" b="1" i="1">
              <a:latin typeface="Times New Roman" pitchFamily="18" charset="0"/>
              <a:cs typeface="Times New Roman" pitchFamily="18" charset="0"/>
            </a:rPr>
            <a:t>η</a:t>
          </a:r>
          <a:r>
            <a:rPr lang="de-DE" sz="1800" b="1" i="0" baseline="-25000">
              <a:latin typeface="Times New Roman" pitchFamily="18" charset="0"/>
              <a:cs typeface="Times New Roman" pitchFamily="18" charset="0"/>
            </a:rPr>
            <a:t>O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0.84039</cdr:x>
      <cdr:y>0.57302</cdr:y>
    </cdr:from>
    <cdr:to>
      <cdr:x>0.95318</cdr:x>
      <cdr:y>0.65889</cdr:y>
    </cdr:to>
    <cdr:sp macro="" textlink="">
      <cdr:nvSpPr>
        <cdr:cNvPr id="12" name="Textfeld 11"/>
        <cdr:cNvSpPr txBox="1"/>
      </cdr:nvSpPr>
      <cdr:spPr>
        <a:xfrm xmlns:a="http://schemas.openxmlformats.org/drawingml/2006/main">
          <a:off x="7819228" y="3447847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0.84797</cdr:x>
      <cdr:y>0.76306</cdr:y>
    </cdr:from>
    <cdr:to>
      <cdr:x>0.9281</cdr:x>
      <cdr:y>0.84452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7889755" y="4591371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0.8631</cdr:x>
      <cdr:y>0.47125</cdr:y>
    </cdr:from>
    <cdr:to>
      <cdr:x>0.93421</cdr:x>
      <cdr:y>0.55315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8030572" y="2835496"/>
          <a:ext cx="661629" cy="492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l-GR" sz="1800" b="1" i="1">
              <a:latin typeface="Times New Roman" pitchFamily="18" charset="0"/>
              <a:cs typeface="Times New Roman" pitchFamily="18" charset="0"/>
            </a:rPr>
            <a:t>η</a:t>
          </a:r>
          <a:r>
            <a:rPr lang="de-DE" sz="1800" b="1" i="0" baseline="-25000">
              <a:latin typeface="Times New Roman" pitchFamily="18" charset="0"/>
              <a:cs typeface="Times New Roman" pitchFamily="18" charset="0"/>
            </a:rPr>
            <a:t>O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0.84039</cdr:x>
      <cdr:y>0.57302</cdr:y>
    </cdr:from>
    <cdr:to>
      <cdr:x>0.95318</cdr:x>
      <cdr:y>0.65889</cdr:y>
    </cdr:to>
    <cdr:sp macro="" textlink="">
      <cdr:nvSpPr>
        <cdr:cNvPr id="12" name="Textfeld 11"/>
        <cdr:cNvSpPr txBox="1"/>
      </cdr:nvSpPr>
      <cdr:spPr>
        <a:xfrm xmlns:a="http://schemas.openxmlformats.org/drawingml/2006/main">
          <a:off x="7819228" y="3447847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0.84797</cdr:x>
      <cdr:y>0.76306</cdr:y>
    </cdr:from>
    <cdr:to>
      <cdr:x>0.9281</cdr:x>
      <cdr:y>0.84452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7889755" y="4591371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0.8631</cdr:x>
      <cdr:y>0.47125</cdr:y>
    </cdr:from>
    <cdr:to>
      <cdr:x>0.93421</cdr:x>
      <cdr:y>0.55315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8030572" y="2835496"/>
          <a:ext cx="661629" cy="492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l-GR" sz="1800" b="1" i="1">
              <a:latin typeface="Times New Roman" pitchFamily="18" charset="0"/>
              <a:cs typeface="Times New Roman" pitchFamily="18" charset="0"/>
            </a:rPr>
            <a:t>η</a:t>
          </a:r>
          <a:r>
            <a:rPr lang="de-DE" sz="1800" b="1" i="0" baseline="-25000">
              <a:latin typeface="Times New Roman" pitchFamily="18" charset="0"/>
              <a:cs typeface="Times New Roman" pitchFamily="18" charset="0"/>
            </a:rPr>
            <a:t>O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0.84039</cdr:x>
      <cdr:y>0.57302</cdr:y>
    </cdr:from>
    <cdr:to>
      <cdr:x>0.95318</cdr:x>
      <cdr:y>0.65889</cdr:y>
    </cdr:to>
    <cdr:sp macro="" textlink="">
      <cdr:nvSpPr>
        <cdr:cNvPr id="12" name="Textfeld 11"/>
        <cdr:cNvSpPr txBox="1"/>
      </cdr:nvSpPr>
      <cdr:spPr>
        <a:xfrm xmlns:a="http://schemas.openxmlformats.org/drawingml/2006/main">
          <a:off x="7819228" y="3447847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0.84797</cdr:x>
      <cdr:y>0.76306</cdr:y>
    </cdr:from>
    <cdr:to>
      <cdr:x>0.9281</cdr:x>
      <cdr:y>0.84452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7889755" y="4591371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0.8631</cdr:x>
      <cdr:y>0.47125</cdr:y>
    </cdr:from>
    <cdr:to>
      <cdr:x>0.93421</cdr:x>
      <cdr:y>0.55315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8030572" y="2835496"/>
          <a:ext cx="661629" cy="492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l-GR" sz="1800" b="1" i="1">
              <a:latin typeface="Times New Roman" pitchFamily="18" charset="0"/>
              <a:cs typeface="Times New Roman" pitchFamily="18" charset="0"/>
            </a:rPr>
            <a:t>η</a:t>
          </a:r>
          <a:r>
            <a:rPr lang="de-DE" sz="1800" b="1" i="0" baseline="-25000">
              <a:latin typeface="Times New Roman" pitchFamily="18" charset="0"/>
              <a:cs typeface="Times New Roman" pitchFamily="18" charset="0"/>
            </a:rPr>
            <a:t>O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0.84039</cdr:x>
      <cdr:y>0.57302</cdr:y>
    </cdr:from>
    <cdr:to>
      <cdr:x>0.95318</cdr:x>
      <cdr:y>0.65889</cdr:y>
    </cdr:to>
    <cdr:sp macro="" textlink="">
      <cdr:nvSpPr>
        <cdr:cNvPr id="12" name="Textfeld 11"/>
        <cdr:cNvSpPr txBox="1"/>
      </cdr:nvSpPr>
      <cdr:spPr>
        <a:xfrm xmlns:a="http://schemas.openxmlformats.org/drawingml/2006/main">
          <a:off x="7819228" y="3447847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0.84797</cdr:x>
      <cdr:y>0.76306</cdr:y>
    </cdr:from>
    <cdr:to>
      <cdr:x>0.9281</cdr:x>
      <cdr:y>0.84452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7889755" y="4591371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5"/>
  </sheetPr>
  <dimension ref="A1:D78"/>
  <sheetViews>
    <sheetView tabSelected="1" zoomScale="85" zoomScaleNormal="85" workbookViewId="0">
      <selection activeCell="D6" sqref="D6"/>
    </sheetView>
  </sheetViews>
  <sheetFormatPr baseColWidth="10" defaultColWidth="11.5703125" defaultRowHeight="18" customHeight="1" x14ac:dyDescent="0.2"/>
  <cols>
    <col min="1" max="1" width="17" style="7" customWidth="1"/>
    <col min="2" max="2" width="56.28515625" style="7" customWidth="1"/>
    <col min="3" max="4" width="37.5703125" style="7" customWidth="1"/>
    <col min="5" max="16384" width="11.5703125" style="7"/>
  </cols>
  <sheetData>
    <row r="1" spans="1:4" ht="18" customHeight="1" x14ac:dyDescent="0.25">
      <c r="A1" s="3" t="s">
        <v>3</v>
      </c>
      <c r="B1" s="2"/>
      <c r="C1" s="227" t="s">
        <v>73</v>
      </c>
      <c r="D1" s="228"/>
    </row>
    <row r="2" spans="1:4" ht="18" customHeight="1" x14ac:dyDescent="0.25">
      <c r="A2" s="4" t="s">
        <v>4</v>
      </c>
      <c r="B2" s="37"/>
      <c r="C2" s="38" t="s">
        <v>2</v>
      </c>
      <c r="D2" s="5" t="s">
        <v>5</v>
      </c>
    </row>
    <row r="3" spans="1:4" ht="18" customHeight="1" x14ac:dyDescent="0.25">
      <c r="A3" s="8" t="s">
        <v>72</v>
      </c>
      <c r="B3" s="9"/>
      <c r="C3" s="39"/>
      <c r="D3" s="10"/>
    </row>
    <row r="4" spans="1:4" ht="18" customHeight="1" x14ac:dyDescent="0.2">
      <c r="A4" s="11" t="s">
        <v>71</v>
      </c>
      <c r="B4" s="6" t="s">
        <v>70</v>
      </c>
      <c r="C4" s="40">
        <v>2</v>
      </c>
      <c r="D4" s="12">
        <v>2</v>
      </c>
    </row>
    <row r="5" spans="1:4" ht="18" customHeight="1" x14ac:dyDescent="0.2">
      <c r="A5" s="11" t="s">
        <v>69</v>
      </c>
      <c r="B5" s="6" t="s">
        <v>68</v>
      </c>
      <c r="C5" s="40"/>
      <c r="D5" s="12"/>
    </row>
    <row r="6" spans="1:4" ht="18" customHeight="1" x14ac:dyDescent="0.2">
      <c r="A6" s="13"/>
      <c r="B6" s="14"/>
      <c r="C6" s="41"/>
      <c r="D6" s="15"/>
    </row>
    <row r="7" spans="1:4" ht="18" customHeight="1" x14ac:dyDescent="0.25">
      <c r="A7" s="16" t="s">
        <v>67</v>
      </c>
      <c r="B7" s="17"/>
      <c r="C7" s="42"/>
      <c r="D7" s="18"/>
    </row>
    <row r="8" spans="1:4" ht="18" customHeight="1" x14ac:dyDescent="0.2">
      <c r="A8" s="11" t="s">
        <v>150</v>
      </c>
      <c r="B8" s="6" t="s">
        <v>66</v>
      </c>
      <c r="C8" s="40"/>
      <c r="D8" s="12"/>
    </row>
    <row r="9" spans="1:4" ht="18" customHeight="1" x14ac:dyDescent="0.2">
      <c r="A9" s="13"/>
      <c r="B9" s="14"/>
      <c r="C9" s="41"/>
      <c r="D9" s="15"/>
    </row>
    <row r="10" spans="1:4" ht="18" customHeight="1" x14ac:dyDescent="0.25">
      <c r="A10" s="16" t="s">
        <v>65</v>
      </c>
      <c r="B10" s="17"/>
      <c r="C10" s="42"/>
      <c r="D10" s="18"/>
    </row>
    <row r="11" spans="1:4" ht="18" customHeight="1" x14ac:dyDescent="0.2">
      <c r="A11" s="11" t="s">
        <v>64</v>
      </c>
      <c r="B11" s="6" t="s">
        <v>15</v>
      </c>
      <c r="C11" s="40"/>
      <c r="D11" s="12"/>
    </row>
    <row r="12" spans="1:4" ht="18" customHeight="1" x14ac:dyDescent="0.2">
      <c r="A12" s="11" t="s">
        <v>63</v>
      </c>
      <c r="B12" s="6" t="s">
        <v>62</v>
      </c>
      <c r="C12" s="40"/>
      <c r="D12" s="12"/>
    </row>
    <row r="13" spans="1:4" ht="18" customHeight="1" x14ac:dyDescent="0.2">
      <c r="A13" s="11" t="s">
        <v>61</v>
      </c>
      <c r="B13" s="6" t="s">
        <v>60</v>
      </c>
      <c r="C13" s="40"/>
      <c r="D13" s="12"/>
    </row>
    <row r="14" spans="1:4" ht="18" customHeight="1" x14ac:dyDescent="0.2">
      <c r="A14" s="11" t="s">
        <v>59</v>
      </c>
      <c r="B14" s="6" t="s">
        <v>58</v>
      </c>
      <c r="C14" s="40"/>
      <c r="D14" s="12"/>
    </row>
    <row r="15" spans="1:4" ht="18" customHeight="1" x14ac:dyDescent="0.2">
      <c r="A15" s="11" t="s">
        <v>57</v>
      </c>
      <c r="B15" s="19" t="s">
        <v>56</v>
      </c>
      <c r="C15" s="40"/>
      <c r="D15" s="12"/>
    </row>
    <row r="16" spans="1:4" ht="18" customHeight="1" x14ac:dyDescent="0.2">
      <c r="A16" s="11" t="s">
        <v>55</v>
      </c>
      <c r="B16" s="19" t="s">
        <v>54</v>
      </c>
      <c r="C16" s="40"/>
      <c r="D16" s="12"/>
    </row>
    <row r="17" spans="1:4" ht="18" customHeight="1" x14ac:dyDescent="0.25">
      <c r="A17" s="11" t="s">
        <v>53</v>
      </c>
      <c r="B17" s="19" t="s">
        <v>74</v>
      </c>
      <c r="C17" s="40"/>
      <c r="D17" s="12"/>
    </row>
    <row r="18" spans="1:4" ht="18" customHeight="1" x14ac:dyDescent="0.25">
      <c r="A18" s="11" t="s">
        <v>52</v>
      </c>
      <c r="B18" s="19" t="s">
        <v>137</v>
      </c>
      <c r="C18" s="40"/>
      <c r="D18" s="12"/>
    </row>
    <row r="19" spans="1:4" ht="18" customHeight="1" x14ac:dyDescent="0.2">
      <c r="A19" s="11" t="s">
        <v>136</v>
      </c>
      <c r="B19" s="19" t="s">
        <v>144</v>
      </c>
      <c r="C19" s="40"/>
      <c r="D19" s="12"/>
    </row>
    <row r="20" spans="1:4" ht="18" customHeight="1" x14ac:dyDescent="0.2">
      <c r="A20" s="11"/>
      <c r="B20" s="19"/>
      <c r="C20" s="40"/>
      <c r="D20" s="12"/>
    </row>
    <row r="21" spans="1:4" ht="18" customHeight="1" x14ac:dyDescent="0.25">
      <c r="A21" s="16" t="s">
        <v>51</v>
      </c>
      <c r="B21" s="17"/>
      <c r="C21" s="42"/>
      <c r="D21" s="18"/>
    </row>
    <row r="22" spans="1:4" ht="18" customHeight="1" x14ac:dyDescent="0.2">
      <c r="A22" s="11" t="s">
        <v>151</v>
      </c>
      <c r="B22" s="19" t="s">
        <v>145</v>
      </c>
      <c r="C22" s="40"/>
      <c r="D22" s="12"/>
    </row>
    <row r="23" spans="1:4" ht="18" customHeight="1" x14ac:dyDescent="0.2">
      <c r="A23" s="11" t="s">
        <v>146</v>
      </c>
      <c r="B23" s="19" t="s">
        <v>147</v>
      </c>
      <c r="C23" s="40"/>
      <c r="D23" s="12"/>
    </row>
    <row r="24" spans="1:4" ht="18" customHeight="1" x14ac:dyDescent="0.2">
      <c r="A24" s="44" t="s">
        <v>156</v>
      </c>
      <c r="C24" s="40"/>
      <c r="D24" s="12"/>
    </row>
    <row r="25" spans="1:4" ht="18" customHeight="1" x14ac:dyDescent="0.2">
      <c r="A25" s="43"/>
      <c r="B25" s="20"/>
      <c r="C25" s="41"/>
      <c r="D25" s="15"/>
    </row>
    <row r="26" spans="1:4" ht="18" customHeight="1" x14ac:dyDescent="0.25">
      <c r="A26" s="16" t="s">
        <v>50</v>
      </c>
      <c r="B26" s="17"/>
      <c r="C26" s="42"/>
      <c r="D26" s="18"/>
    </row>
    <row r="27" spans="1:4" ht="18" customHeight="1" x14ac:dyDescent="0.2">
      <c r="A27" s="11" t="s">
        <v>49</v>
      </c>
      <c r="B27" s="6" t="s">
        <v>48</v>
      </c>
      <c r="C27" s="40"/>
      <c r="D27" s="12"/>
    </row>
    <row r="28" spans="1:4" ht="18" customHeight="1" x14ac:dyDescent="0.2">
      <c r="A28" s="11" t="s">
        <v>152</v>
      </c>
      <c r="B28" s="6" t="s">
        <v>46</v>
      </c>
      <c r="C28" s="40"/>
      <c r="D28" s="12"/>
    </row>
    <row r="29" spans="1:4" ht="18" customHeight="1" x14ac:dyDescent="0.2">
      <c r="A29" s="11" t="s">
        <v>47</v>
      </c>
      <c r="B29" s="6" t="s">
        <v>44</v>
      </c>
      <c r="C29" s="40"/>
      <c r="D29" s="12"/>
    </row>
    <row r="30" spans="1:4" ht="18" customHeight="1" x14ac:dyDescent="0.2">
      <c r="A30" s="11" t="s">
        <v>45</v>
      </c>
      <c r="B30" s="19" t="s">
        <v>42</v>
      </c>
      <c r="C30" s="40"/>
      <c r="D30" s="12"/>
    </row>
    <row r="31" spans="1:4" ht="18" customHeight="1" x14ac:dyDescent="0.2">
      <c r="A31" s="11" t="s">
        <v>43</v>
      </c>
      <c r="B31" s="6" t="s">
        <v>40</v>
      </c>
      <c r="C31" s="40"/>
      <c r="D31" s="12"/>
    </row>
    <row r="32" spans="1:4" ht="18" customHeight="1" x14ac:dyDescent="0.2">
      <c r="A32" s="11" t="s">
        <v>153</v>
      </c>
      <c r="B32" s="6" t="s">
        <v>38</v>
      </c>
      <c r="C32" s="40"/>
      <c r="D32" s="12"/>
    </row>
    <row r="33" spans="1:4" ht="18" customHeight="1" x14ac:dyDescent="0.2">
      <c r="A33" s="11" t="s">
        <v>41</v>
      </c>
      <c r="B33" s="21" t="s">
        <v>37</v>
      </c>
      <c r="C33" s="40"/>
      <c r="D33" s="12"/>
    </row>
    <row r="34" spans="1:4" ht="18" customHeight="1" x14ac:dyDescent="0.2">
      <c r="A34" s="11" t="s">
        <v>39</v>
      </c>
      <c r="B34" s="6" t="s">
        <v>36</v>
      </c>
      <c r="C34" s="40"/>
      <c r="D34" s="12"/>
    </row>
    <row r="35" spans="1:4" ht="18" customHeight="1" x14ac:dyDescent="0.2">
      <c r="B35" s="14"/>
      <c r="C35" s="41"/>
      <c r="D35" s="15"/>
    </row>
    <row r="36" spans="1:4" ht="18" customHeight="1" x14ac:dyDescent="0.25">
      <c r="A36" s="16" t="s">
        <v>35</v>
      </c>
      <c r="B36" s="6"/>
      <c r="C36" s="40"/>
      <c r="D36" s="12"/>
    </row>
    <row r="37" spans="1:4" ht="18" customHeight="1" x14ac:dyDescent="0.2">
      <c r="A37" s="22" t="s">
        <v>34</v>
      </c>
      <c r="B37" s="6" t="s">
        <v>33</v>
      </c>
      <c r="C37" s="40"/>
      <c r="D37" s="12"/>
    </row>
    <row r="38" spans="1:4" ht="18" customHeight="1" x14ac:dyDescent="0.2">
      <c r="A38" s="11" t="s">
        <v>154</v>
      </c>
      <c r="B38" s="6" t="s">
        <v>32</v>
      </c>
      <c r="C38" s="40"/>
      <c r="D38" s="12"/>
    </row>
    <row r="39" spans="1:4" ht="18" customHeight="1" x14ac:dyDescent="0.2">
      <c r="A39" s="11"/>
      <c r="B39" s="6"/>
      <c r="C39" s="40"/>
      <c r="D39" s="12"/>
    </row>
    <row r="40" spans="1:4" ht="18" customHeight="1" x14ac:dyDescent="0.25">
      <c r="A40" s="16" t="s">
        <v>31</v>
      </c>
      <c r="B40" s="17"/>
      <c r="C40" s="42"/>
      <c r="D40" s="18"/>
    </row>
    <row r="41" spans="1:4" ht="18" customHeight="1" x14ac:dyDescent="0.2">
      <c r="A41" s="11" t="s">
        <v>30</v>
      </c>
      <c r="B41" s="6" t="s">
        <v>29</v>
      </c>
      <c r="C41" s="40"/>
      <c r="D41" s="12"/>
    </row>
    <row r="42" spans="1:4" ht="18" customHeight="1" x14ac:dyDescent="0.2">
      <c r="A42" s="11" t="s">
        <v>28</v>
      </c>
      <c r="B42" s="6" t="s">
        <v>27</v>
      </c>
      <c r="C42" s="40"/>
      <c r="D42" s="12"/>
    </row>
    <row r="43" spans="1:4" ht="18" customHeight="1" x14ac:dyDescent="0.2">
      <c r="A43" s="11" t="s">
        <v>26</v>
      </c>
      <c r="B43" s="6" t="s">
        <v>25</v>
      </c>
      <c r="C43" s="40"/>
      <c r="D43" s="12"/>
    </row>
    <row r="44" spans="1:4" ht="18" customHeight="1" x14ac:dyDescent="0.2">
      <c r="A44" s="11" t="s">
        <v>24</v>
      </c>
      <c r="B44" s="6" t="s">
        <v>23</v>
      </c>
      <c r="C44" s="40"/>
      <c r="D44" s="12"/>
    </row>
    <row r="45" spans="1:4" ht="18" customHeight="1" x14ac:dyDescent="0.2">
      <c r="A45" s="11" t="s">
        <v>22</v>
      </c>
      <c r="B45" s="6" t="s">
        <v>21</v>
      </c>
      <c r="C45" s="40"/>
      <c r="D45" s="12"/>
    </row>
    <row r="46" spans="1:4" ht="18" customHeight="1" x14ac:dyDescent="0.2">
      <c r="A46" s="13"/>
      <c r="B46" s="14"/>
      <c r="C46" s="41"/>
      <c r="D46" s="15"/>
    </row>
    <row r="47" spans="1:4" ht="18" customHeight="1" x14ac:dyDescent="0.25">
      <c r="A47" s="16" t="s">
        <v>20</v>
      </c>
      <c r="B47" s="17"/>
      <c r="C47" s="42"/>
      <c r="D47" s="18"/>
    </row>
    <row r="48" spans="1:4" ht="18" customHeight="1" x14ac:dyDescent="0.2">
      <c r="A48" s="11" t="s">
        <v>19</v>
      </c>
      <c r="B48" s="6" t="s">
        <v>18</v>
      </c>
      <c r="C48" s="40"/>
      <c r="D48" s="12"/>
    </row>
    <row r="49" spans="1:4" ht="18" customHeight="1" x14ac:dyDescent="0.2">
      <c r="A49" s="11" t="s">
        <v>17</v>
      </c>
      <c r="B49" s="6" t="s">
        <v>16</v>
      </c>
      <c r="C49" s="40"/>
      <c r="D49" s="12"/>
    </row>
    <row r="50" spans="1:4" ht="18" customHeight="1" x14ac:dyDescent="0.2">
      <c r="A50" s="13"/>
      <c r="B50" s="14"/>
      <c r="C50" s="41"/>
      <c r="D50" s="15"/>
    </row>
    <row r="51" spans="1:4" ht="18" customHeight="1" x14ac:dyDescent="0.2">
      <c r="A51" s="224" t="s">
        <v>257</v>
      </c>
      <c r="B51" s="6"/>
      <c r="C51" s="40"/>
      <c r="D51" s="12"/>
    </row>
    <row r="52" spans="1:4" ht="18" customHeight="1" x14ac:dyDescent="0.2">
      <c r="A52" s="11" t="s">
        <v>258</v>
      </c>
      <c r="B52" s="6"/>
      <c r="C52" s="40" t="s">
        <v>260</v>
      </c>
      <c r="D52" s="12" t="s">
        <v>260</v>
      </c>
    </row>
    <row r="53" spans="1:4" ht="18" customHeight="1" x14ac:dyDescent="0.2">
      <c r="A53" s="11"/>
      <c r="B53" s="6" t="s">
        <v>259</v>
      </c>
      <c r="C53" s="229"/>
      <c r="D53" s="229"/>
    </row>
    <row r="54" spans="1:4" ht="18" customHeight="1" x14ac:dyDescent="0.2">
      <c r="A54" s="11"/>
      <c r="B54" s="6"/>
      <c r="C54" s="229"/>
      <c r="D54" s="229"/>
    </row>
    <row r="55" spans="1:4" ht="18" customHeight="1" x14ac:dyDescent="0.2">
      <c r="A55" s="11"/>
      <c r="B55" s="6"/>
      <c r="C55" s="229"/>
      <c r="D55" s="229"/>
    </row>
    <row r="56" spans="1:4" ht="18" customHeight="1" x14ac:dyDescent="0.2">
      <c r="A56" s="11"/>
      <c r="B56" s="6"/>
      <c r="C56" s="229"/>
      <c r="D56" s="229"/>
    </row>
    <row r="57" spans="1:4" ht="18" customHeight="1" x14ac:dyDescent="0.2">
      <c r="A57" s="11"/>
      <c r="B57" s="6"/>
      <c r="C57" s="230"/>
      <c r="D57" s="230"/>
    </row>
    <row r="58" spans="1:4" ht="18" customHeight="1" x14ac:dyDescent="0.25">
      <c r="A58" s="16" t="s">
        <v>14</v>
      </c>
      <c r="B58" s="17"/>
      <c r="C58" s="42"/>
      <c r="D58" s="18"/>
    </row>
    <row r="59" spans="1:4" ht="18" customHeight="1" x14ac:dyDescent="0.2">
      <c r="A59" s="11" t="s">
        <v>13</v>
      </c>
      <c r="B59" s="6" t="s">
        <v>139</v>
      </c>
      <c r="C59" s="40"/>
      <c r="D59" s="12"/>
    </row>
    <row r="60" spans="1:4" ht="18" customHeight="1" x14ac:dyDescent="0.2">
      <c r="A60" s="11" t="s">
        <v>12</v>
      </c>
      <c r="B60" s="6" t="s">
        <v>140</v>
      </c>
      <c r="C60" s="40"/>
      <c r="D60" s="12"/>
    </row>
    <row r="61" spans="1:4" ht="18" customHeight="1" x14ac:dyDescent="0.2">
      <c r="A61" s="11" t="s">
        <v>11</v>
      </c>
      <c r="B61" s="6" t="s">
        <v>141</v>
      </c>
      <c r="C61" s="40"/>
      <c r="D61" s="12"/>
    </row>
    <row r="62" spans="1:4" ht="18" customHeight="1" x14ac:dyDescent="0.2">
      <c r="A62" s="11" t="s">
        <v>142</v>
      </c>
      <c r="B62" s="6" t="s">
        <v>10</v>
      </c>
      <c r="C62" s="40"/>
      <c r="D62" s="12"/>
    </row>
    <row r="63" spans="1:4" ht="18" customHeight="1" x14ac:dyDescent="0.2">
      <c r="A63" s="13"/>
      <c r="B63" s="14"/>
      <c r="C63" s="41"/>
      <c r="D63" s="15"/>
    </row>
    <row r="64" spans="1:4" ht="18" customHeight="1" x14ac:dyDescent="0.25">
      <c r="A64" s="16" t="s">
        <v>9</v>
      </c>
      <c r="B64" s="17"/>
      <c r="C64" s="42"/>
      <c r="D64" s="18"/>
    </row>
    <row r="65" spans="1:4" ht="18" customHeight="1" x14ac:dyDescent="0.2">
      <c r="A65" s="23" t="s">
        <v>8</v>
      </c>
      <c r="B65" s="24" t="s">
        <v>75</v>
      </c>
      <c r="C65" s="225"/>
      <c r="D65" s="225"/>
    </row>
    <row r="66" spans="1:4" ht="18" customHeight="1" x14ac:dyDescent="0.2">
      <c r="A66" s="25"/>
      <c r="B66" s="26"/>
      <c r="C66" s="225"/>
      <c r="D66" s="225"/>
    </row>
    <row r="67" spans="1:4" ht="18" customHeight="1" x14ac:dyDescent="0.2">
      <c r="A67" s="25"/>
      <c r="B67" s="26"/>
      <c r="C67" s="225"/>
      <c r="D67" s="225"/>
    </row>
    <row r="68" spans="1:4" ht="18" customHeight="1" x14ac:dyDescent="0.2">
      <c r="A68" s="25"/>
      <c r="B68" s="26"/>
      <c r="C68" s="225"/>
      <c r="D68" s="225"/>
    </row>
    <row r="69" spans="1:4" ht="18" customHeight="1" x14ac:dyDescent="0.2">
      <c r="A69" s="25"/>
      <c r="B69" s="26"/>
      <c r="C69" s="225"/>
      <c r="D69" s="225"/>
    </row>
    <row r="70" spans="1:4" ht="18" customHeight="1" x14ac:dyDescent="0.2">
      <c r="A70" s="27"/>
      <c r="B70" s="28"/>
      <c r="C70" s="226"/>
      <c r="D70" s="226"/>
    </row>
    <row r="71" spans="1:4" ht="18" customHeight="1" x14ac:dyDescent="0.25">
      <c r="A71" s="16" t="s">
        <v>7</v>
      </c>
      <c r="B71" s="17"/>
      <c r="C71" s="42"/>
      <c r="D71" s="18"/>
    </row>
    <row r="72" spans="1:4" ht="18" customHeight="1" x14ac:dyDescent="0.2">
      <c r="A72" s="29" t="s">
        <v>6</v>
      </c>
      <c r="B72" s="24" t="s">
        <v>76</v>
      </c>
      <c r="C72" s="225"/>
      <c r="D72" s="225"/>
    </row>
    <row r="73" spans="1:4" ht="18" customHeight="1" x14ac:dyDescent="0.2">
      <c r="A73" s="11"/>
      <c r="B73" s="6"/>
      <c r="C73" s="225"/>
      <c r="D73" s="225"/>
    </row>
    <row r="74" spans="1:4" ht="18" customHeight="1" x14ac:dyDescent="0.2">
      <c r="A74" s="11"/>
      <c r="B74" s="6"/>
      <c r="C74" s="225"/>
      <c r="D74" s="225"/>
    </row>
    <row r="75" spans="1:4" ht="18" customHeight="1" x14ac:dyDescent="0.2">
      <c r="A75" s="11"/>
      <c r="B75" s="6"/>
      <c r="C75" s="225"/>
      <c r="D75" s="225"/>
    </row>
    <row r="76" spans="1:4" ht="18" customHeight="1" x14ac:dyDescent="0.2">
      <c r="A76" s="11"/>
      <c r="B76" s="6"/>
      <c r="C76" s="225"/>
      <c r="D76" s="225"/>
    </row>
    <row r="77" spans="1:4" ht="18" customHeight="1" x14ac:dyDescent="0.2">
      <c r="A77" s="13"/>
      <c r="B77" s="14"/>
      <c r="C77" s="226"/>
      <c r="D77" s="226"/>
    </row>
    <row r="78" spans="1:4" ht="18" customHeight="1" x14ac:dyDescent="0.2">
      <c r="B78" s="17"/>
      <c r="C78" s="17"/>
      <c r="D78" s="17"/>
    </row>
  </sheetData>
  <sheetProtection selectLockedCells="1" selectUnlockedCells="1"/>
  <mergeCells count="7">
    <mergeCell ref="C65:C70"/>
    <mergeCell ref="C72:C77"/>
    <mergeCell ref="C1:D1"/>
    <mergeCell ref="D65:D70"/>
    <mergeCell ref="D72:D77"/>
    <mergeCell ref="C53:C57"/>
    <mergeCell ref="D53:D57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2</xdr:col>
                    <xdr:colOff>2505075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2</xdr:col>
                    <xdr:colOff>2505075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2505075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2505075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2</xdr:col>
                    <xdr:colOff>2505075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2</xdr:col>
                    <xdr:colOff>2505075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2</xdr:col>
                    <xdr:colOff>2505075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2505075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2</xdr:col>
                    <xdr:colOff>2505075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2</xdr:col>
                    <xdr:colOff>2505075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4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2</xdr:col>
                    <xdr:colOff>2505075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5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2</xdr:col>
                    <xdr:colOff>2505075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6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2</xdr:col>
                    <xdr:colOff>2505075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7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2</xdr:col>
                    <xdr:colOff>2505075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8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2</xdr:col>
                    <xdr:colOff>2505075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9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2</xdr:col>
                    <xdr:colOff>2505075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0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2</xdr:col>
                    <xdr:colOff>2505075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1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2</xdr:col>
                    <xdr:colOff>2505075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2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2</xdr:col>
                    <xdr:colOff>2505075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3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2</xdr:col>
                    <xdr:colOff>2505075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4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2</xdr:col>
                    <xdr:colOff>2505075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5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6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</xdr:row>
                    <xdr:rowOff>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7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8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9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30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31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32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33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47</xdr:row>
                    <xdr:rowOff>0</xdr:rowOff>
                  </from>
                  <to>
                    <xdr:col>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4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5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36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7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8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39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44</xdr:row>
                    <xdr:rowOff>0</xdr:rowOff>
                  </from>
                  <to>
                    <xdr:col>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0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1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2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42</xdr:row>
                    <xdr:rowOff>0</xdr:rowOff>
                  </from>
                  <to>
                    <xdr:col>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43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4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5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/>
  </sheetPr>
  <dimension ref="A1:AG78"/>
  <sheetViews>
    <sheetView zoomScale="90" zoomScaleNormal="90" workbookViewId="0">
      <pane ySplit="13" topLeftCell="A50" activePane="bottomLeft" state="frozen"/>
      <selection pane="bottomLeft" activeCell="N9" sqref="N9"/>
    </sheetView>
  </sheetViews>
  <sheetFormatPr baseColWidth="10" defaultRowHeight="15" x14ac:dyDescent="0.25"/>
  <cols>
    <col min="1" max="1" width="23.140625" customWidth="1"/>
    <col min="2" max="32" width="9.7109375" customWidth="1"/>
  </cols>
  <sheetData>
    <row r="1" spans="1:32" x14ac:dyDescent="0.25">
      <c r="A1" s="119" t="s">
        <v>162</v>
      </c>
      <c r="Q1" s="45"/>
      <c r="T1" s="45"/>
    </row>
    <row r="2" spans="1:32" x14ac:dyDescent="0.25">
      <c r="A2" t="s">
        <v>170</v>
      </c>
      <c r="B2" s="180" t="s">
        <v>171</v>
      </c>
      <c r="D2">
        <v>1</v>
      </c>
      <c r="E2">
        <v>12</v>
      </c>
      <c r="Q2" s="45"/>
      <c r="T2" s="45"/>
    </row>
    <row r="3" spans="1:32" x14ac:dyDescent="0.25">
      <c r="A3" t="s">
        <v>183</v>
      </c>
      <c r="B3" s="180" t="s">
        <v>184</v>
      </c>
      <c r="C3" t="s">
        <v>168</v>
      </c>
      <c r="D3">
        <v>5</v>
      </c>
      <c r="E3">
        <v>5</v>
      </c>
      <c r="Q3" s="45"/>
      <c r="T3" s="45"/>
    </row>
    <row r="4" spans="1:32" ht="18" x14ac:dyDescent="0.35">
      <c r="A4" t="s">
        <v>173</v>
      </c>
      <c r="B4" s="180" t="s">
        <v>237</v>
      </c>
      <c r="C4" t="s">
        <v>167</v>
      </c>
      <c r="D4">
        <f>E4*E2</f>
        <v>3</v>
      </c>
      <c r="E4">
        <v>0.25</v>
      </c>
      <c r="Q4" s="45"/>
      <c r="T4" s="45"/>
    </row>
    <row r="5" spans="1:32" ht="16.5" x14ac:dyDescent="0.3">
      <c r="A5" t="s">
        <v>241</v>
      </c>
      <c r="B5" s="181" t="s">
        <v>244</v>
      </c>
      <c r="C5" t="s">
        <v>167</v>
      </c>
      <c r="D5" s="111">
        <f>E5*E2</f>
        <v>1.2761712000000001</v>
      </c>
      <c r="E5" s="215">
        <v>0.1063476</v>
      </c>
      <c r="F5" s="215"/>
      <c r="Q5" s="45"/>
      <c r="T5" s="45"/>
    </row>
    <row r="6" spans="1:32" ht="16.5" x14ac:dyDescent="0.3">
      <c r="A6" t="s">
        <v>242</v>
      </c>
      <c r="B6" s="181" t="s">
        <v>245</v>
      </c>
      <c r="C6" t="s">
        <v>167</v>
      </c>
      <c r="D6" s="111">
        <f>E6*$E$2</f>
        <v>4.5499200000000004E-2</v>
      </c>
      <c r="E6" s="215">
        <v>3.7916E-3</v>
      </c>
      <c r="F6" s="215"/>
      <c r="Q6" s="45"/>
      <c r="T6" s="45"/>
    </row>
    <row r="7" spans="1:32" ht="16.5" x14ac:dyDescent="0.3">
      <c r="A7" t="s">
        <v>240</v>
      </c>
      <c r="B7" s="181" t="s">
        <v>243</v>
      </c>
      <c r="C7" t="s">
        <v>167</v>
      </c>
      <c r="D7" s="111">
        <f>E7*$E$2</f>
        <v>4.8885647999999993</v>
      </c>
      <c r="E7" s="215">
        <v>0.40738039999999998</v>
      </c>
      <c r="F7" s="215"/>
      <c r="Q7" s="45"/>
      <c r="T7" s="45"/>
    </row>
    <row r="8" spans="1:32" x14ac:dyDescent="0.25">
      <c r="B8" s="181" t="s">
        <v>181</v>
      </c>
      <c r="C8" t="s">
        <v>168</v>
      </c>
      <c r="D8" s="111">
        <f>D6/D5</f>
        <v>3.5652896727335646E-2</v>
      </c>
      <c r="E8" s="215">
        <f>E6/E5</f>
        <v>3.565289672733564E-2</v>
      </c>
      <c r="F8" s="215"/>
      <c r="Q8" s="45"/>
      <c r="T8" s="45"/>
    </row>
    <row r="9" spans="1:32" ht="16.5" x14ac:dyDescent="0.3">
      <c r="A9" t="s">
        <v>172</v>
      </c>
      <c r="B9" s="181" t="s">
        <v>246</v>
      </c>
      <c r="C9" t="s">
        <v>168</v>
      </c>
      <c r="D9" s="111">
        <f>D7/D4</f>
        <v>1.6295215999999997</v>
      </c>
      <c r="E9" s="215">
        <f>E7/E4</f>
        <v>1.6295215999999999</v>
      </c>
      <c r="F9" s="215"/>
      <c r="Q9" s="45"/>
      <c r="T9" s="45"/>
    </row>
    <row r="10" spans="1:32" x14ac:dyDescent="0.25">
      <c r="A10" t="s">
        <v>164</v>
      </c>
      <c r="B10" s="181" t="s">
        <v>165</v>
      </c>
      <c r="C10" t="s">
        <v>167</v>
      </c>
      <c r="D10" s="45">
        <f>0.00001</f>
        <v>1.0000000000000001E-5</v>
      </c>
      <c r="Q10" s="45"/>
      <c r="T10" s="45"/>
    </row>
    <row r="11" spans="1:32" x14ac:dyDescent="0.25">
      <c r="A11" t="s">
        <v>166</v>
      </c>
      <c r="B11" s="181" t="s">
        <v>177</v>
      </c>
      <c r="C11" t="s">
        <v>169</v>
      </c>
      <c r="D11">
        <v>4.33</v>
      </c>
      <c r="E11">
        <v>15</v>
      </c>
      <c r="Q11" s="45"/>
      <c r="T11" s="45"/>
    </row>
    <row r="12" spans="1:32" x14ac:dyDescent="0.25">
      <c r="A12" t="s">
        <v>176</v>
      </c>
      <c r="B12" s="179" t="s">
        <v>177</v>
      </c>
      <c r="C12" t="s">
        <v>178</v>
      </c>
      <c r="D12" s="48">
        <v>1.1880000000000001E-6</v>
      </c>
      <c r="E12" s="48">
        <v>1.139E-6</v>
      </c>
    </row>
    <row r="13" spans="1:32" x14ac:dyDescent="0.25">
      <c r="A13" t="s">
        <v>234</v>
      </c>
      <c r="B13" s="179" t="s">
        <v>235</v>
      </c>
      <c r="C13" t="s">
        <v>236</v>
      </c>
      <c r="D13" s="182">
        <v>1025.8699999999999</v>
      </c>
      <c r="E13" s="182">
        <v>999</v>
      </c>
    </row>
    <row r="14" spans="1:32" x14ac:dyDescent="0.25"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spans="1:32" x14ac:dyDescent="0.25">
      <c r="A15" s="119"/>
      <c r="L15" s="49"/>
      <c r="M15" s="49"/>
      <c r="N15" s="49"/>
      <c r="Q15" s="48"/>
      <c r="R15" s="48"/>
      <c r="S15" s="48"/>
    </row>
    <row r="16" spans="1:32" ht="19.5" thickBot="1" x14ac:dyDescent="0.35">
      <c r="A16" s="47" t="s">
        <v>250</v>
      </c>
      <c r="C16" s="216"/>
      <c r="D16" s="217" t="s">
        <v>254</v>
      </c>
      <c r="E16" s="217" t="s">
        <v>253</v>
      </c>
      <c r="F16" s="216"/>
      <c r="G16" s="216"/>
      <c r="H16" s="216"/>
      <c r="I16" s="216"/>
      <c r="J16" s="217" t="s">
        <v>254</v>
      </c>
      <c r="K16" s="217" t="s">
        <v>253</v>
      </c>
      <c r="L16" s="218"/>
      <c r="M16" s="218"/>
      <c r="N16" s="218"/>
      <c r="O16" s="218"/>
      <c r="P16" s="217" t="s">
        <v>254</v>
      </c>
      <c r="Q16" s="217" t="s">
        <v>253</v>
      </c>
      <c r="R16" s="218"/>
      <c r="S16" s="218"/>
      <c r="T16" s="218"/>
      <c r="U16" s="218"/>
      <c r="V16" s="217" t="s">
        <v>254</v>
      </c>
      <c r="W16" s="217" t="s">
        <v>253</v>
      </c>
      <c r="X16" s="218"/>
      <c r="Y16" s="218"/>
      <c r="Z16" s="218"/>
      <c r="AA16" s="218"/>
      <c r="AB16" s="217" t="s">
        <v>254</v>
      </c>
      <c r="AC16" s="217" t="s">
        <v>253</v>
      </c>
      <c r="AD16" s="218"/>
      <c r="AE16" s="218"/>
      <c r="AF16" s="218"/>
    </row>
    <row r="17" spans="1:33" x14ac:dyDescent="0.25">
      <c r="A17" s="72" t="s">
        <v>157</v>
      </c>
      <c r="B17" s="77" t="s">
        <v>195</v>
      </c>
      <c r="C17" s="234" t="s">
        <v>159</v>
      </c>
      <c r="D17" s="235"/>
      <c r="E17" s="235"/>
      <c r="F17" s="235"/>
      <c r="G17" s="235"/>
      <c r="H17" s="236"/>
      <c r="I17" s="237" t="s">
        <v>163</v>
      </c>
      <c r="J17" s="235"/>
      <c r="K17" s="235"/>
      <c r="L17" s="235"/>
      <c r="M17" s="235"/>
      <c r="N17" s="236"/>
      <c r="O17" s="237" t="s">
        <v>185</v>
      </c>
      <c r="P17" s="235"/>
      <c r="Q17" s="235"/>
      <c r="R17" s="235"/>
      <c r="S17" s="235"/>
      <c r="T17" s="236"/>
      <c r="U17" s="237" t="s">
        <v>186</v>
      </c>
      <c r="V17" s="235"/>
      <c r="W17" s="235"/>
      <c r="X17" s="235"/>
      <c r="Y17" s="235"/>
      <c r="Z17" s="236"/>
      <c r="AA17" s="237" t="s">
        <v>160</v>
      </c>
      <c r="AB17" s="235"/>
      <c r="AC17" s="235"/>
      <c r="AD17" s="235"/>
      <c r="AE17" s="235"/>
      <c r="AF17" s="235"/>
    </row>
    <row r="18" spans="1:33" ht="17.25" thickBot="1" x14ac:dyDescent="0.35">
      <c r="A18" s="55" t="s">
        <v>161</v>
      </c>
      <c r="B18" s="76"/>
      <c r="C18" s="129" t="s">
        <v>207</v>
      </c>
      <c r="D18" s="130" t="s">
        <v>208</v>
      </c>
      <c r="E18" s="131" t="s">
        <v>196</v>
      </c>
      <c r="F18" s="132" t="s">
        <v>209</v>
      </c>
      <c r="G18" s="132" t="s">
        <v>210</v>
      </c>
      <c r="H18" s="133" t="s">
        <v>197</v>
      </c>
      <c r="I18" s="129" t="s">
        <v>207</v>
      </c>
      <c r="J18" s="130" t="s">
        <v>208</v>
      </c>
      <c r="K18" s="131" t="s">
        <v>196</v>
      </c>
      <c r="L18" s="132" t="s">
        <v>209</v>
      </c>
      <c r="M18" s="132" t="s">
        <v>210</v>
      </c>
      <c r="N18" s="133" t="s">
        <v>197</v>
      </c>
      <c r="O18" s="129" t="s">
        <v>207</v>
      </c>
      <c r="P18" s="130" t="s">
        <v>208</v>
      </c>
      <c r="Q18" s="131" t="s">
        <v>196</v>
      </c>
      <c r="R18" s="132" t="s">
        <v>209</v>
      </c>
      <c r="S18" s="132" t="s">
        <v>210</v>
      </c>
      <c r="T18" s="133" t="s">
        <v>197</v>
      </c>
      <c r="U18" s="129" t="s">
        <v>207</v>
      </c>
      <c r="V18" s="130" t="s">
        <v>208</v>
      </c>
      <c r="W18" s="131" t="s">
        <v>196</v>
      </c>
      <c r="X18" s="132" t="s">
        <v>209</v>
      </c>
      <c r="Y18" s="132" t="s">
        <v>210</v>
      </c>
      <c r="Z18" s="133" t="s">
        <v>197</v>
      </c>
      <c r="AA18" s="129" t="s">
        <v>207</v>
      </c>
      <c r="AB18" s="130" t="s">
        <v>208</v>
      </c>
      <c r="AC18" s="131" t="s">
        <v>196</v>
      </c>
      <c r="AD18" s="132" t="s">
        <v>209</v>
      </c>
      <c r="AE18" s="132" t="s">
        <v>210</v>
      </c>
      <c r="AF18" s="133" t="s">
        <v>197</v>
      </c>
    </row>
    <row r="19" spans="1:33" ht="16.5" x14ac:dyDescent="0.25">
      <c r="A19" s="73" t="s">
        <v>187</v>
      </c>
      <c r="B19" s="75">
        <v>0.3</v>
      </c>
      <c r="C19" s="134"/>
      <c r="D19" s="134"/>
      <c r="E19" s="135">
        <f>C19+D19</f>
        <v>0</v>
      </c>
      <c r="F19" s="134"/>
      <c r="G19" s="134"/>
      <c r="H19" s="61">
        <f t="shared" ref="H19:H26" si="0">F19+G19</f>
        <v>0</v>
      </c>
      <c r="I19" s="95"/>
      <c r="J19" s="96"/>
      <c r="K19" s="66">
        <f>I19+J19</f>
        <v>0</v>
      </c>
      <c r="L19" s="96"/>
      <c r="M19" s="96"/>
      <c r="N19" s="62">
        <f>L19+M19</f>
        <v>0</v>
      </c>
      <c r="O19" s="96"/>
      <c r="P19" s="140"/>
      <c r="Q19" s="141">
        <f>O19+P19</f>
        <v>0</v>
      </c>
      <c r="R19" s="140"/>
      <c r="S19" s="140"/>
      <c r="T19" s="142">
        <f>R19+S19</f>
        <v>0</v>
      </c>
      <c r="U19" s="143"/>
      <c r="V19" s="144"/>
      <c r="W19" s="141">
        <f>U19+V19</f>
        <v>0</v>
      </c>
      <c r="X19" s="144"/>
      <c r="Y19" s="144"/>
      <c r="Z19" s="145">
        <f>X19+Y19</f>
        <v>0</v>
      </c>
      <c r="AA19" s="140"/>
      <c r="AB19" s="140"/>
      <c r="AC19" s="141">
        <f>AA19+AB19</f>
        <v>0</v>
      </c>
      <c r="AD19" s="140"/>
      <c r="AE19" s="140"/>
      <c r="AF19" s="142">
        <f>AD19+AE19</f>
        <v>0</v>
      </c>
    </row>
    <row r="20" spans="1:33" x14ac:dyDescent="0.25">
      <c r="A20" s="73" t="s">
        <v>189</v>
      </c>
      <c r="B20" s="76">
        <v>0.4</v>
      </c>
      <c r="C20" s="136"/>
      <c r="D20" s="136"/>
      <c r="E20" s="135">
        <f t="shared" ref="E20:E25" si="1">C20+D20</f>
        <v>0</v>
      </c>
      <c r="F20" s="136"/>
      <c r="G20" s="136"/>
      <c r="H20" s="63">
        <f t="shared" si="0"/>
        <v>0</v>
      </c>
      <c r="I20" s="95"/>
      <c r="J20" s="96"/>
      <c r="K20" s="66">
        <f t="shared" ref="K20:K26" si="2">I20+J20</f>
        <v>0</v>
      </c>
      <c r="L20" s="96"/>
      <c r="M20" s="96"/>
      <c r="N20" s="62">
        <f t="shared" ref="N20:N26" si="3">L20+M20</f>
        <v>0</v>
      </c>
      <c r="O20" s="99"/>
      <c r="P20" s="140"/>
      <c r="Q20" s="141">
        <f t="shared" ref="Q20:Q26" si="4">O20+P20</f>
        <v>0</v>
      </c>
      <c r="R20" s="140"/>
      <c r="S20" s="140"/>
      <c r="T20" s="142">
        <f t="shared" ref="T20:T26" si="5">R20+S20</f>
        <v>0</v>
      </c>
      <c r="U20" s="143"/>
      <c r="V20" s="144"/>
      <c r="W20" s="141">
        <f t="shared" ref="W20:W26" si="6">U20+V20</f>
        <v>0</v>
      </c>
      <c r="X20" s="144"/>
      <c r="Y20" s="144"/>
      <c r="Z20" s="145">
        <f t="shared" ref="Z20:Z26" si="7">X20+Y20</f>
        <v>0</v>
      </c>
      <c r="AA20" s="140"/>
      <c r="AB20" s="140"/>
      <c r="AC20" s="141">
        <f t="shared" ref="AC20:AC26" si="8">AA20+AB20</f>
        <v>0</v>
      </c>
      <c r="AD20" s="140"/>
      <c r="AE20" s="140"/>
      <c r="AF20" s="142">
        <f t="shared" ref="AF20:AF26" si="9">AD20+AE20</f>
        <v>0</v>
      </c>
    </row>
    <row r="21" spans="1:33" x14ac:dyDescent="0.25">
      <c r="A21" s="73" t="s">
        <v>190</v>
      </c>
      <c r="B21" s="76">
        <v>0.5</v>
      </c>
      <c r="C21" s="136"/>
      <c r="D21" s="136"/>
      <c r="E21" s="135">
        <f t="shared" si="1"/>
        <v>0</v>
      </c>
      <c r="F21" s="136"/>
      <c r="G21" s="136"/>
      <c r="H21" s="63">
        <f t="shared" si="0"/>
        <v>0</v>
      </c>
      <c r="I21" s="95"/>
      <c r="J21" s="96"/>
      <c r="K21" s="66">
        <f t="shared" si="2"/>
        <v>0</v>
      </c>
      <c r="L21" s="96"/>
      <c r="M21" s="96"/>
      <c r="N21" s="62">
        <f t="shared" si="3"/>
        <v>0</v>
      </c>
      <c r="O21" s="99"/>
      <c r="P21" s="140"/>
      <c r="Q21" s="141">
        <f t="shared" si="4"/>
        <v>0</v>
      </c>
      <c r="R21" s="140"/>
      <c r="S21" s="140"/>
      <c r="T21" s="142">
        <f t="shared" si="5"/>
        <v>0</v>
      </c>
      <c r="U21" s="143"/>
      <c r="V21" s="144"/>
      <c r="W21" s="141">
        <f t="shared" si="6"/>
        <v>0</v>
      </c>
      <c r="X21" s="144"/>
      <c r="Y21" s="144"/>
      <c r="Z21" s="145">
        <f t="shared" si="7"/>
        <v>0</v>
      </c>
      <c r="AA21" s="140"/>
      <c r="AB21" s="140"/>
      <c r="AC21" s="141">
        <f t="shared" si="8"/>
        <v>0</v>
      </c>
      <c r="AD21" s="140"/>
      <c r="AE21" s="140"/>
      <c r="AF21" s="142">
        <f t="shared" si="9"/>
        <v>0</v>
      </c>
    </row>
    <row r="22" spans="1:33" x14ac:dyDescent="0.25">
      <c r="A22" s="51" t="s">
        <v>191</v>
      </c>
      <c r="B22" s="76">
        <v>0.6</v>
      </c>
      <c r="C22" s="134"/>
      <c r="D22" s="134"/>
      <c r="E22" s="135">
        <f t="shared" si="1"/>
        <v>0</v>
      </c>
      <c r="F22" s="134"/>
      <c r="G22" s="134"/>
      <c r="H22" s="61">
        <f t="shared" si="0"/>
        <v>0</v>
      </c>
      <c r="I22" s="95"/>
      <c r="J22" s="96"/>
      <c r="K22" s="66">
        <f t="shared" si="2"/>
        <v>0</v>
      </c>
      <c r="L22" s="96"/>
      <c r="M22" s="96"/>
      <c r="N22" s="62">
        <f t="shared" si="3"/>
        <v>0</v>
      </c>
      <c r="O22" s="96"/>
      <c r="P22" s="140"/>
      <c r="Q22" s="141">
        <f t="shared" si="4"/>
        <v>0</v>
      </c>
      <c r="R22" s="140"/>
      <c r="S22" s="140"/>
      <c r="T22" s="142">
        <f t="shared" si="5"/>
        <v>0</v>
      </c>
      <c r="U22" s="143"/>
      <c r="V22" s="144"/>
      <c r="W22" s="141">
        <f t="shared" si="6"/>
        <v>0</v>
      </c>
      <c r="X22" s="144"/>
      <c r="Y22" s="144"/>
      <c r="Z22" s="145">
        <f t="shared" si="7"/>
        <v>0</v>
      </c>
      <c r="AA22" s="140"/>
      <c r="AB22" s="140"/>
      <c r="AC22" s="141">
        <f t="shared" si="8"/>
        <v>0</v>
      </c>
      <c r="AD22" s="140"/>
      <c r="AE22" s="140"/>
      <c r="AF22" s="142">
        <f t="shared" si="9"/>
        <v>0</v>
      </c>
    </row>
    <row r="23" spans="1:33" x14ac:dyDescent="0.25">
      <c r="A23" s="51" t="s">
        <v>192</v>
      </c>
      <c r="B23" s="76">
        <v>0.7</v>
      </c>
      <c r="C23" s="134"/>
      <c r="D23" s="134"/>
      <c r="E23" s="135">
        <f t="shared" si="1"/>
        <v>0</v>
      </c>
      <c r="F23" s="134"/>
      <c r="G23" s="134"/>
      <c r="H23" s="61">
        <f t="shared" si="0"/>
        <v>0</v>
      </c>
      <c r="I23" s="95"/>
      <c r="J23" s="96"/>
      <c r="K23" s="66">
        <f t="shared" si="2"/>
        <v>0</v>
      </c>
      <c r="L23" s="96"/>
      <c r="M23" s="96"/>
      <c r="N23" s="62">
        <f t="shared" si="3"/>
        <v>0</v>
      </c>
      <c r="O23" s="96"/>
      <c r="P23" s="140"/>
      <c r="Q23" s="141">
        <f t="shared" si="4"/>
        <v>0</v>
      </c>
      <c r="R23" s="140"/>
      <c r="S23" s="140"/>
      <c r="T23" s="142">
        <f t="shared" si="5"/>
        <v>0</v>
      </c>
      <c r="U23" s="143"/>
      <c r="V23" s="144"/>
      <c r="W23" s="141">
        <f t="shared" si="6"/>
        <v>0</v>
      </c>
      <c r="X23" s="144"/>
      <c r="Y23" s="144"/>
      <c r="Z23" s="145">
        <f t="shared" si="7"/>
        <v>0</v>
      </c>
      <c r="AA23" s="140"/>
      <c r="AB23" s="140"/>
      <c r="AC23" s="141">
        <f t="shared" si="8"/>
        <v>0</v>
      </c>
      <c r="AD23" s="140"/>
      <c r="AE23" s="140"/>
      <c r="AF23" s="142">
        <f t="shared" si="9"/>
        <v>0</v>
      </c>
    </row>
    <row r="24" spans="1:33" x14ac:dyDescent="0.25">
      <c r="A24" s="51" t="s">
        <v>193</v>
      </c>
      <c r="B24" s="76">
        <v>0.8</v>
      </c>
      <c r="C24" s="134"/>
      <c r="D24" s="134"/>
      <c r="E24" s="135">
        <f t="shared" si="1"/>
        <v>0</v>
      </c>
      <c r="F24" s="134"/>
      <c r="G24" s="134"/>
      <c r="H24" s="61">
        <f t="shared" si="0"/>
        <v>0</v>
      </c>
      <c r="I24" s="95"/>
      <c r="J24" s="96"/>
      <c r="K24" s="66">
        <f t="shared" si="2"/>
        <v>0</v>
      </c>
      <c r="L24" s="96"/>
      <c r="M24" s="96"/>
      <c r="N24" s="62">
        <f t="shared" si="3"/>
        <v>0</v>
      </c>
      <c r="O24" s="96"/>
      <c r="P24" s="140"/>
      <c r="Q24" s="141">
        <f t="shared" si="4"/>
        <v>0</v>
      </c>
      <c r="R24" s="140"/>
      <c r="S24" s="140"/>
      <c r="T24" s="142">
        <f t="shared" si="5"/>
        <v>0</v>
      </c>
      <c r="U24" s="143"/>
      <c r="V24" s="144"/>
      <c r="W24" s="141">
        <f t="shared" si="6"/>
        <v>0</v>
      </c>
      <c r="X24" s="144"/>
      <c r="Y24" s="144"/>
      <c r="Z24" s="145">
        <f t="shared" si="7"/>
        <v>0</v>
      </c>
      <c r="AA24" s="140"/>
      <c r="AB24" s="140"/>
      <c r="AC24" s="141">
        <f t="shared" si="8"/>
        <v>0</v>
      </c>
      <c r="AD24" s="140"/>
      <c r="AE24" s="140"/>
      <c r="AF24" s="142">
        <f t="shared" si="9"/>
        <v>0</v>
      </c>
    </row>
    <row r="25" spans="1:33" x14ac:dyDescent="0.25">
      <c r="A25" s="51" t="s">
        <v>194</v>
      </c>
      <c r="B25" s="76">
        <v>0.9</v>
      </c>
      <c r="C25" s="134"/>
      <c r="D25" s="134"/>
      <c r="E25" s="135">
        <f t="shared" si="1"/>
        <v>0</v>
      </c>
      <c r="F25" s="134"/>
      <c r="G25" s="134"/>
      <c r="H25" s="61">
        <f t="shared" si="0"/>
        <v>0</v>
      </c>
      <c r="I25" s="95"/>
      <c r="J25" s="96"/>
      <c r="K25" s="66">
        <f t="shared" si="2"/>
        <v>0</v>
      </c>
      <c r="L25" s="96"/>
      <c r="M25" s="96"/>
      <c r="N25" s="62">
        <f t="shared" si="3"/>
        <v>0</v>
      </c>
      <c r="O25" s="96"/>
      <c r="P25" s="140"/>
      <c r="Q25" s="141">
        <f t="shared" si="4"/>
        <v>0</v>
      </c>
      <c r="R25" s="140"/>
      <c r="S25" s="140"/>
      <c r="T25" s="142">
        <f t="shared" si="5"/>
        <v>0</v>
      </c>
      <c r="U25" s="143"/>
      <c r="V25" s="144"/>
      <c r="W25" s="141">
        <f t="shared" si="6"/>
        <v>0</v>
      </c>
      <c r="X25" s="144"/>
      <c r="Y25" s="144"/>
      <c r="Z25" s="145">
        <f t="shared" si="7"/>
        <v>0</v>
      </c>
      <c r="AA25" s="140"/>
      <c r="AB25" s="140"/>
      <c r="AC25" s="141">
        <f t="shared" si="8"/>
        <v>0</v>
      </c>
      <c r="AD25" s="140"/>
      <c r="AE25" s="140"/>
      <c r="AF25" s="142">
        <f t="shared" si="9"/>
        <v>0</v>
      </c>
    </row>
    <row r="26" spans="1:33" ht="15.75" thickBot="1" x14ac:dyDescent="0.3">
      <c r="A26" s="74" t="s">
        <v>188</v>
      </c>
      <c r="B26" s="69">
        <v>0.97499999999999998</v>
      </c>
      <c r="C26" s="137"/>
      <c r="D26" s="137"/>
      <c r="E26" s="135">
        <f>C26+D26</f>
        <v>0</v>
      </c>
      <c r="F26" s="137"/>
      <c r="G26" s="137"/>
      <c r="H26" s="64">
        <f t="shared" si="0"/>
        <v>0</v>
      </c>
      <c r="I26" s="97"/>
      <c r="J26" s="98"/>
      <c r="K26" s="67">
        <f t="shared" si="2"/>
        <v>0</v>
      </c>
      <c r="L26" s="98"/>
      <c r="M26" s="98"/>
      <c r="N26" s="65">
        <f t="shared" si="3"/>
        <v>0</v>
      </c>
      <c r="O26" s="98"/>
      <c r="P26" s="146"/>
      <c r="Q26" s="147">
        <f t="shared" si="4"/>
        <v>0</v>
      </c>
      <c r="R26" s="146"/>
      <c r="S26" s="146"/>
      <c r="T26" s="148">
        <f t="shared" si="5"/>
        <v>0</v>
      </c>
      <c r="U26" s="149"/>
      <c r="V26" s="146"/>
      <c r="W26" s="147">
        <f t="shared" si="6"/>
        <v>0</v>
      </c>
      <c r="X26" s="146"/>
      <c r="Y26" s="146"/>
      <c r="Z26" s="150">
        <f t="shared" si="7"/>
        <v>0</v>
      </c>
      <c r="AA26" s="146"/>
      <c r="AB26" s="146"/>
      <c r="AC26" s="147">
        <f t="shared" si="8"/>
        <v>0</v>
      </c>
      <c r="AD26" s="146"/>
      <c r="AE26" s="146"/>
      <c r="AF26" s="148">
        <f t="shared" si="9"/>
        <v>0</v>
      </c>
    </row>
    <row r="27" spans="1:33" s="110" customFormat="1" ht="15.75" thickBot="1" x14ac:dyDescent="0.3">
      <c r="A27" s="106" t="s">
        <v>158</v>
      </c>
      <c r="B27" s="107"/>
      <c r="C27" s="138">
        <f>SUM(C19:C26)</f>
        <v>0</v>
      </c>
      <c r="D27" s="138">
        <f t="shared" ref="D27:AF27" si="10">SUM(D19:D26)</f>
        <v>0</v>
      </c>
      <c r="E27" s="139">
        <f t="shared" si="10"/>
        <v>0</v>
      </c>
      <c r="F27" s="138">
        <f>SUM(F19:F26)</f>
        <v>0</v>
      </c>
      <c r="G27" s="138">
        <f t="shared" si="10"/>
        <v>0</v>
      </c>
      <c r="H27" s="120">
        <f t="shared" si="10"/>
        <v>0</v>
      </c>
      <c r="I27" s="108">
        <f>SUM(I19:I26)</f>
        <v>0</v>
      </c>
      <c r="J27" s="108">
        <f t="shared" si="10"/>
        <v>0</v>
      </c>
      <c r="K27" s="121">
        <f t="shared" si="10"/>
        <v>0</v>
      </c>
      <c r="L27" s="108">
        <f t="shared" si="10"/>
        <v>0</v>
      </c>
      <c r="M27" s="108">
        <f t="shared" si="10"/>
        <v>0</v>
      </c>
      <c r="N27" s="108">
        <f t="shared" si="10"/>
        <v>0</v>
      </c>
      <c r="O27" s="109">
        <f t="shared" si="10"/>
        <v>0</v>
      </c>
      <c r="P27" s="151">
        <f t="shared" si="10"/>
        <v>0</v>
      </c>
      <c r="Q27" s="152">
        <f t="shared" si="10"/>
        <v>0</v>
      </c>
      <c r="R27" s="151">
        <f t="shared" si="10"/>
        <v>0</v>
      </c>
      <c r="S27" s="151">
        <f t="shared" si="10"/>
        <v>0</v>
      </c>
      <c r="T27" s="153">
        <f t="shared" si="10"/>
        <v>0</v>
      </c>
      <c r="U27" s="151">
        <f t="shared" si="10"/>
        <v>0</v>
      </c>
      <c r="V27" s="151">
        <f t="shared" si="10"/>
        <v>0</v>
      </c>
      <c r="W27" s="152">
        <f t="shared" si="10"/>
        <v>0</v>
      </c>
      <c r="X27" s="151">
        <f t="shared" si="10"/>
        <v>0</v>
      </c>
      <c r="Y27" s="151">
        <f t="shared" si="10"/>
        <v>0</v>
      </c>
      <c r="Z27" s="151">
        <f t="shared" si="10"/>
        <v>0</v>
      </c>
      <c r="AA27" s="154">
        <f t="shared" si="10"/>
        <v>0</v>
      </c>
      <c r="AB27" s="151">
        <f t="shared" si="10"/>
        <v>0</v>
      </c>
      <c r="AC27" s="152">
        <f t="shared" si="10"/>
        <v>0</v>
      </c>
      <c r="AD27" s="151">
        <f t="shared" si="10"/>
        <v>0</v>
      </c>
      <c r="AE27" s="151">
        <f t="shared" si="10"/>
        <v>0</v>
      </c>
      <c r="AF27" s="151">
        <f t="shared" si="10"/>
        <v>0</v>
      </c>
    </row>
    <row r="28" spans="1:33" x14ac:dyDescent="0.25">
      <c r="B28" s="51"/>
      <c r="C28" s="52"/>
      <c r="D28" s="52"/>
      <c r="E28" s="52"/>
      <c r="F28" s="52"/>
      <c r="G28" s="52"/>
      <c r="H28" s="53"/>
      <c r="I28" s="53"/>
      <c r="J28" s="53"/>
      <c r="K28" s="53"/>
      <c r="L28" s="53"/>
      <c r="M28" s="54"/>
      <c r="N28" s="54"/>
      <c r="O28" s="54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</row>
    <row r="29" spans="1:33" x14ac:dyDescent="0.25">
      <c r="A29" s="170"/>
      <c r="B29" s="51"/>
      <c r="C29" s="52"/>
      <c r="D29" s="52"/>
      <c r="E29" s="52"/>
      <c r="F29" s="52"/>
      <c r="G29" s="52"/>
      <c r="H29" s="53"/>
      <c r="I29" s="53"/>
      <c r="J29" s="53"/>
      <c r="K29" s="53"/>
      <c r="L29" s="53"/>
      <c r="M29" s="54"/>
      <c r="N29" s="54"/>
      <c r="O29" s="54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</row>
    <row r="30" spans="1:33" ht="19.5" thickBot="1" x14ac:dyDescent="0.35">
      <c r="A30" s="47" t="s">
        <v>251</v>
      </c>
      <c r="C30" s="216"/>
      <c r="D30" s="217"/>
      <c r="E30" s="217"/>
      <c r="F30" s="216"/>
      <c r="G30" s="217" t="s">
        <v>256</v>
      </c>
      <c r="H30" s="217" t="s">
        <v>255</v>
      </c>
      <c r="I30" s="216"/>
      <c r="J30" s="217"/>
      <c r="K30" s="217"/>
      <c r="L30" s="218"/>
      <c r="M30" s="217" t="s">
        <v>256</v>
      </c>
      <c r="N30" s="217" t="s">
        <v>255</v>
      </c>
      <c r="O30" s="216"/>
      <c r="P30" s="217"/>
      <c r="Q30" s="217"/>
      <c r="R30" s="218"/>
      <c r="S30" s="217" t="s">
        <v>256</v>
      </c>
      <c r="T30" s="217" t="s">
        <v>255</v>
      </c>
      <c r="U30" s="216"/>
      <c r="V30" s="217"/>
      <c r="W30" s="217"/>
      <c r="X30" s="218"/>
      <c r="Y30" s="217" t="s">
        <v>256</v>
      </c>
      <c r="Z30" s="217" t="s">
        <v>255</v>
      </c>
      <c r="AA30" s="216"/>
      <c r="AB30" s="217"/>
      <c r="AC30" s="217"/>
      <c r="AD30" s="218"/>
      <c r="AE30" s="217" t="s">
        <v>256</v>
      </c>
      <c r="AF30" s="217" t="s">
        <v>255</v>
      </c>
      <c r="AG30" s="219"/>
    </row>
    <row r="31" spans="1:33" x14ac:dyDescent="0.25">
      <c r="A31" s="72" t="s">
        <v>157</v>
      </c>
      <c r="B31" s="77" t="s">
        <v>195</v>
      </c>
      <c r="C31" s="234" t="s">
        <v>159</v>
      </c>
      <c r="D31" s="235"/>
      <c r="E31" s="235"/>
      <c r="F31" s="235"/>
      <c r="G31" s="235"/>
      <c r="H31" s="236"/>
      <c r="I31" s="231" t="s">
        <v>163</v>
      </c>
      <c r="J31" s="232"/>
      <c r="K31" s="232"/>
      <c r="L31" s="232"/>
      <c r="M31" s="232"/>
      <c r="N31" s="233"/>
      <c r="O31" s="231" t="s">
        <v>185</v>
      </c>
      <c r="P31" s="232"/>
      <c r="Q31" s="232"/>
      <c r="R31" s="232"/>
      <c r="S31" s="232"/>
      <c r="T31" s="233"/>
      <c r="U31" s="231" t="s">
        <v>186</v>
      </c>
      <c r="V31" s="232"/>
      <c r="W31" s="232"/>
      <c r="X31" s="232"/>
      <c r="Y31" s="232"/>
      <c r="Z31" s="233"/>
      <c r="AA31" s="231" t="s">
        <v>160</v>
      </c>
      <c r="AB31" s="232"/>
      <c r="AC31" s="232"/>
      <c r="AD31" s="232"/>
      <c r="AE31" s="232"/>
      <c r="AF31" s="232"/>
    </row>
    <row r="32" spans="1:33" ht="17.25" thickBot="1" x14ac:dyDescent="0.35">
      <c r="A32" s="55" t="s">
        <v>161</v>
      </c>
      <c r="B32" s="76"/>
      <c r="C32" s="129" t="s">
        <v>211</v>
      </c>
      <c r="D32" s="130" t="s">
        <v>212</v>
      </c>
      <c r="E32" s="131" t="s">
        <v>213</v>
      </c>
      <c r="F32" s="132" t="s">
        <v>214</v>
      </c>
      <c r="G32" s="132" t="s">
        <v>215</v>
      </c>
      <c r="H32" s="133" t="s">
        <v>216</v>
      </c>
      <c r="I32" s="155" t="s">
        <v>211</v>
      </c>
      <c r="J32" s="156" t="s">
        <v>212</v>
      </c>
      <c r="K32" s="157" t="s">
        <v>213</v>
      </c>
      <c r="L32" s="133" t="s">
        <v>214</v>
      </c>
      <c r="M32" s="133" t="s">
        <v>215</v>
      </c>
      <c r="N32" s="133" t="s">
        <v>216</v>
      </c>
      <c r="O32" s="155" t="s">
        <v>211</v>
      </c>
      <c r="P32" s="156" t="s">
        <v>212</v>
      </c>
      <c r="Q32" s="157" t="s">
        <v>213</v>
      </c>
      <c r="R32" s="133" t="s">
        <v>214</v>
      </c>
      <c r="S32" s="133" t="s">
        <v>215</v>
      </c>
      <c r="T32" s="133" t="s">
        <v>216</v>
      </c>
      <c r="U32" s="155" t="s">
        <v>211</v>
      </c>
      <c r="V32" s="156" t="s">
        <v>212</v>
      </c>
      <c r="W32" s="157" t="s">
        <v>213</v>
      </c>
      <c r="X32" s="133" t="s">
        <v>214</v>
      </c>
      <c r="Y32" s="133" t="s">
        <v>215</v>
      </c>
      <c r="Z32" s="133" t="s">
        <v>216</v>
      </c>
      <c r="AA32" s="155" t="s">
        <v>211</v>
      </c>
      <c r="AB32" s="156" t="s">
        <v>212</v>
      </c>
      <c r="AC32" s="157" t="s">
        <v>213</v>
      </c>
      <c r="AD32" s="133" t="s">
        <v>214</v>
      </c>
      <c r="AE32" s="133" t="s">
        <v>215</v>
      </c>
      <c r="AF32" s="133" t="s">
        <v>216</v>
      </c>
    </row>
    <row r="33" spans="1:32" ht="16.5" x14ac:dyDescent="0.25">
      <c r="A33" s="73" t="s">
        <v>187</v>
      </c>
      <c r="B33" s="75">
        <v>0.3</v>
      </c>
      <c r="C33" s="134"/>
      <c r="D33" s="134"/>
      <c r="E33" s="135">
        <f>C33+D33</f>
        <v>0</v>
      </c>
      <c r="F33" s="134"/>
      <c r="G33" s="134"/>
      <c r="H33" s="61">
        <f>F33+G33</f>
        <v>0</v>
      </c>
      <c r="I33" s="95"/>
      <c r="J33" s="96"/>
      <c r="K33" s="125">
        <f>I33+J33</f>
        <v>0</v>
      </c>
      <c r="L33" s="96"/>
      <c r="M33" s="96"/>
      <c r="N33" s="126">
        <f>L33+M33</f>
        <v>0</v>
      </c>
      <c r="O33" s="96"/>
      <c r="P33" s="140"/>
      <c r="Q33" s="158">
        <f>O33+P33</f>
        <v>0</v>
      </c>
      <c r="R33" s="140"/>
      <c r="S33" s="140"/>
      <c r="T33" s="159">
        <f>R33+S33</f>
        <v>0</v>
      </c>
      <c r="U33" s="143"/>
      <c r="V33" s="144"/>
      <c r="W33" s="158">
        <f>U33+V33</f>
        <v>0</v>
      </c>
      <c r="X33" s="144"/>
      <c r="Y33" s="144"/>
      <c r="Z33" s="160">
        <f>X33+Y33</f>
        <v>0</v>
      </c>
      <c r="AA33" s="140"/>
      <c r="AB33" s="140"/>
      <c r="AC33" s="158">
        <f>AA33+AB33</f>
        <v>0</v>
      </c>
      <c r="AD33" s="140"/>
      <c r="AE33" s="140"/>
      <c r="AF33" s="159">
        <f>AD33+AE33</f>
        <v>0</v>
      </c>
    </row>
    <row r="34" spans="1:32" x14ac:dyDescent="0.25">
      <c r="A34" s="73" t="s">
        <v>189</v>
      </c>
      <c r="B34" s="76">
        <v>0.4</v>
      </c>
      <c r="C34" s="136"/>
      <c r="D34" s="136"/>
      <c r="E34" s="135">
        <f t="shared" ref="E34:E40" si="11">C34+D34</f>
        <v>0</v>
      </c>
      <c r="F34" s="136"/>
      <c r="G34" s="136"/>
      <c r="H34" s="63">
        <f>F34+G34</f>
        <v>0</v>
      </c>
      <c r="I34" s="95"/>
      <c r="J34" s="96"/>
      <c r="K34" s="125">
        <f t="shared" ref="K34:K40" si="12">I34+J34</f>
        <v>0</v>
      </c>
      <c r="L34" s="96"/>
      <c r="M34" s="96"/>
      <c r="N34" s="126">
        <f>L34+M34</f>
        <v>0</v>
      </c>
      <c r="O34" s="99"/>
      <c r="P34" s="140"/>
      <c r="Q34" s="158">
        <f t="shared" ref="Q34:Q40" si="13">O34+P34</f>
        <v>0</v>
      </c>
      <c r="R34" s="140"/>
      <c r="S34" s="140"/>
      <c r="T34" s="159">
        <f t="shared" ref="T34:T40" si="14">R34+S34</f>
        <v>0</v>
      </c>
      <c r="U34" s="143"/>
      <c r="V34" s="144"/>
      <c r="W34" s="158">
        <f t="shared" ref="W34:W40" si="15">U34+V34</f>
        <v>0</v>
      </c>
      <c r="X34" s="144"/>
      <c r="Y34" s="144"/>
      <c r="Z34" s="160">
        <f t="shared" ref="Z34:Z40" si="16">X34+Y34</f>
        <v>0</v>
      </c>
      <c r="AA34" s="140"/>
      <c r="AB34" s="140"/>
      <c r="AC34" s="158">
        <f t="shared" ref="AC34:AC40" si="17">AA34+AB34</f>
        <v>0</v>
      </c>
      <c r="AD34" s="140"/>
      <c r="AE34" s="140"/>
      <c r="AF34" s="159">
        <f t="shared" ref="AF34:AF40" si="18">AD34+AE34</f>
        <v>0</v>
      </c>
    </row>
    <row r="35" spans="1:32" x14ac:dyDescent="0.25">
      <c r="A35" s="73" t="s">
        <v>190</v>
      </c>
      <c r="B35" s="76">
        <v>0.5</v>
      </c>
      <c r="C35" s="136"/>
      <c r="D35" s="136"/>
      <c r="E35" s="135">
        <f t="shared" si="11"/>
        <v>0</v>
      </c>
      <c r="F35" s="136"/>
      <c r="G35" s="136"/>
      <c r="H35" s="63">
        <f t="shared" ref="H35:H40" si="19">F35+G35</f>
        <v>0</v>
      </c>
      <c r="I35" s="95"/>
      <c r="J35" s="96"/>
      <c r="K35" s="125">
        <f t="shared" si="12"/>
        <v>0</v>
      </c>
      <c r="L35" s="96"/>
      <c r="M35" s="96"/>
      <c r="N35" s="126">
        <f t="shared" ref="N35:N40" si="20">L35+M35</f>
        <v>0</v>
      </c>
      <c r="O35" s="99"/>
      <c r="P35" s="140"/>
      <c r="Q35" s="158">
        <f t="shared" si="13"/>
        <v>0</v>
      </c>
      <c r="R35" s="140"/>
      <c r="S35" s="140"/>
      <c r="T35" s="159">
        <f t="shared" si="14"/>
        <v>0</v>
      </c>
      <c r="U35" s="143"/>
      <c r="V35" s="144"/>
      <c r="W35" s="158">
        <f t="shared" si="15"/>
        <v>0</v>
      </c>
      <c r="X35" s="144"/>
      <c r="Y35" s="144"/>
      <c r="Z35" s="160">
        <f t="shared" si="16"/>
        <v>0</v>
      </c>
      <c r="AA35" s="140"/>
      <c r="AB35" s="140"/>
      <c r="AC35" s="158">
        <f t="shared" si="17"/>
        <v>0</v>
      </c>
      <c r="AD35" s="140"/>
      <c r="AE35" s="140"/>
      <c r="AF35" s="159">
        <f t="shared" si="18"/>
        <v>0</v>
      </c>
    </row>
    <row r="36" spans="1:32" x14ac:dyDescent="0.25">
      <c r="A36" s="51" t="s">
        <v>191</v>
      </c>
      <c r="B36" s="76">
        <v>0.6</v>
      </c>
      <c r="C36" s="134"/>
      <c r="D36" s="134"/>
      <c r="E36" s="135">
        <f t="shared" si="11"/>
        <v>0</v>
      </c>
      <c r="F36" s="134"/>
      <c r="G36" s="134"/>
      <c r="H36" s="61">
        <f t="shared" si="19"/>
        <v>0</v>
      </c>
      <c r="I36" s="95"/>
      <c r="J36" s="96"/>
      <c r="K36" s="125">
        <f t="shared" si="12"/>
        <v>0</v>
      </c>
      <c r="L36" s="96"/>
      <c r="M36" s="96"/>
      <c r="N36" s="126">
        <f t="shared" si="20"/>
        <v>0</v>
      </c>
      <c r="O36" s="96"/>
      <c r="P36" s="140"/>
      <c r="Q36" s="158">
        <f t="shared" si="13"/>
        <v>0</v>
      </c>
      <c r="R36" s="140"/>
      <c r="S36" s="140"/>
      <c r="T36" s="159">
        <f t="shared" si="14"/>
        <v>0</v>
      </c>
      <c r="U36" s="143"/>
      <c r="V36" s="144"/>
      <c r="W36" s="158">
        <f t="shared" si="15"/>
        <v>0</v>
      </c>
      <c r="X36" s="144"/>
      <c r="Y36" s="144"/>
      <c r="Z36" s="160">
        <f t="shared" si="16"/>
        <v>0</v>
      </c>
      <c r="AA36" s="140"/>
      <c r="AB36" s="140"/>
      <c r="AC36" s="158">
        <f t="shared" si="17"/>
        <v>0</v>
      </c>
      <c r="AD36" s="140"/>
      <c r="AE36" s="140"/>
      <c r="AF36" s="159">
        <f t="shared" si="18"/>
        <v>0</v>
      </c>
    </row>
    <row r="37" spans="1:32" x14ac:dyDescent="0.25">
      <c r="A37" s="51" t="s">
        <v>192</v>
      </c>
      <c r="B37" s="76">
        <v>0.7</v>
      </c>
      <c r="C37" s="134"/>
      <c r="D37" s="134"/>
      <c r="E37" s="135">
        <f t="shared" si="11"/>
        <v>0</v>
      </c>
      <c r="F37" s="134"/>
      <c r="G37" s="134"/>
      <c r="H37" s="61">
        <f t="shared" si="19"/>
        <v>0</v>
      </c>
      <c r="I37" s="95"/>
      <c r="J37" s="96"/>
      <c r="K37" s="125">
        <f t="shared" si="12"/>
        <v>0</v>
      </c>
      <c r="L37" s="96"/>
      <c r="M37" s="96"/>
      <c r="N37" s="126">
        <f t="shared" si="20"/>
        <v>0</v>
      </c>
      <c r="O37" s="96"/>
      <c r="P37" s="140"/>
      <c r="Q37" s="158">
        <f t="shared" si="13"/>
        <v>0</v>
      </c>
      <c r="R37" s="140"/>
      <c r="S37" s="140"/>
      <c r="T37" s="159">
        <f t="shared" si="14"/>
        <v>0</v>
      </c>
      <c r="U37" s="143"/>
      <c r="V37" s="144"/>
      <c r="W37" s="158">
        <f t="shared" si="15"/>
        <v>0</v>
      </c>
      <c r="X37" s="144"/>
      <c r="Y37" s="144"/>
      <c r="Z37" s="160">
        <f t="shared" si="16"/>
        <v>0</v>
      </c>
      <c r="AA37" s="140"/>
      <c r="AB37" s="140"/>
      <c r="AC37" s="158">
        <f t="shared" si="17"/>
        <v>0</v>
      </c>
      <c r="AD37" s="140"/>
      <c r="AE37" s="140"/>
      <c r="AF37" s="159">
        <f t="shared" si="18"/>
        <v>0</v>
      </c>
    </row>
    <row r="38" spans="1:32" x14ac:dyDescent="0.25">
      <c r="A38" s="51" t="s">
        <v>193</v>
      </c>
      <c r="B38" s="76">
        <v>0.8</v>
      </c>
      <c r="C38" s="134"/>
      <c r="D38" s="134"/>
      <c r="E38" s="135">
        <f t="shared" si="11"/>
        <v>0</v>
      </c>
      <c r="F38" s="134"/>
      <c r="G38" s="134"/>
      <c r="H38" s="61">
        <f t="shared" si="19"/>
        <v>0</v>
      </c>
      <c r="I38" s="95"/>
      <c r="J38" s="96"/>
      <c r="K38" s="125">
        <f t="shared" si="12"/>
        <v>0</v>
      </c>
      <c r="L38" s="96"/>
      <c r="M38" s="96"/>
      <c r="N38" s="126">
        <f t="shared" si="20"/>
        <v>0</v>
      </c>
      <c r="O38" s="96"/>
      <c r="P38" s="140"/>
      <c r="Q38" s="158">
        <f t="shared" si="13"/>
        <v>0</v>
      </c>
      <c r="R38" s="140"/>
      <c r="S38" s="140"/>
      <c r="T38" s="159">
        <f t="shared" si="14"/>
        <v>0</v>
      </c>
      <c r="U38" s="143"/>
      <c r="V38" s="144"/>
      <c r="W38" s="158">
        <f t="shared" si="15"/>
        <v>0</v>
      </c>
      <c r="X38" s="144"/>
      <c r="Y38" s="144"/>
      <c r="Z38" s="160">
        <f t="shared" si="16"/>
        <v>0</v>
      </c>
      <c r="AA38" s="140"/>
      <c r="AB38" s="140"/>
      <c r="AC38" s="158">
        <f t="shared" si="17"/>
        <v>0</v>
      </c>
      <c r="AD38" s="140"/>
      <c r="AE38" s="140"/>
      <c r="AF38" s="159">
        <f t="shared" si="18"/>
        <v>0</v>
      </c>
    </row>
    <row r="39" spans="1:32" x14ac:dyDescent="0.25">
      <c r="A39" s="51" t="s">
        <v>194</v>
      </c>
      <c r="B39" s="76">
        <v>0.9</v>
      </c>
      <c r="C39" s="134"/>
      <c r="D39" s="134"/>
      <c r="E39" s="135">
        <f t="shared" si="11"/>
        <v>0</v>
      </c>
      <c r="F39" s="134"/>
      <c r="G39" s="134"/>
      <c r="H39" s="61">
        <f t="shared" si="19"/>
        <v>0</v>
      </c>
      <c r="I39" s="95"/>
      <c r="J39" s="96"/>
      <c r="K39" s="125">
        <f t="shared" si="12"/>
        <v>0</v>
      </c>
      <c r="L39" s="96"/>
      <c r="M39" s="96"/>
      <c r="N39" s="126">
        <f t="shared" si="20"/>
        <v>0</v>
      </c>
      <c r="O39" s="96"/>
      <c r="P39" s="140"/>
      <c r="Q39" s="158">
        <f t="shared" si="13"/>
        <v>0</v>
      </c>
      <c r="R39" s="140"/>
      <c r="S39" s="140"/>
      <c r="T39" s="159">
        <f t="shared" si="14"/>
        <v>0</v>
      </c>
      <c r="U39" s="143"/>
      <c r="V39" s="144"/>
      <c r="W39" s="158">
        <f t="shared" si="15"/>
        <v>0</v>
      </c>
      <c r="X39" s="144"/>
      <c r="Y39" s="144"/>
      <c r="Z39" s="160">
        <f t="shared" si="16"/>
        <v>0</v>
      </c>
      <c r="AA39" s="140"/>
      <c r="AB39" s="161"/>
      <c r="AC39" s="158">
        <f t="shared" si="17"/>
        <v>0</v>
      </c>
      <c r="AD39" s="140"/>
      <c r="AE39" s="140"/>
      <c r="AF39" s="159">
        <f t="shared" si="18"/>
        <v>0</v>
      </c>
    </row>
    <row r="40" spans="1:32" ht="15.75" thickBot="1" x14ac:dyDescent="0.3">
      <c r="A40" s="74" t="s">
        <v>188</v>
      </c>
      <c r="B40" s="69">
        <v>0.97499999999999998</v>
      </c>
      <c r="C40" s="137"/>
      <c r="D40" s="137"/>
      <c r="E40" s="135">
        <f t="shared" si="11"/>
        <v>0</v>
      </c>
      <c r="F40" s="137"/>
      <c r="G40" s="137"/>
      <c r="H40" s="64">
        <f t="shared" si="19"/>
        <v>0</v>
      </c>
      <c r="I40" s="95"/>
      <c r="J40" s="96"/>
      <c r="K40" s="127">
        <f t="shared" si="12"/>
        <v>0</v>
      </c>
      <c r="L40" s="96"/>
      <c r="M40" s="96"/>
      <c r="N40" s="128">
        <f t="shared" si="20"/>
        <v>0</v>
      </c>
      <c r="O40" s="98"/>
      <c r="P40" s="146"/>
      <c r="Q40" s="162">
        <f t="shared" si="13"/>
        <v>0</v>
      </c>
      <c r="R40" s="146"/>
      <c r="S40" s="146"/>
      <c r="T40" s="163">
        <f t="shared" si="14"/>
        <v>0</v>
      </c>
      <c r="U40" s="149"/>
      <c r="V40" s="146"/>
      <c r="W40" s="162">
        <f t="shared" si="15"/>
        <v>0</v>
      </c>
      <c r="X40" s="146"/>
      <c r="Y40" s="146"/>
      <c r="Z40" s="164">
        <f t="shared" si="16"/>
        <v>0</v>
      </c>
      <c r="AA40" s="146"/>
      <c r="AB40" s="146"/>
      <c r="AC40" s="162">
        <f t="shared" si="17"/>
        <v>0</v>
      </c>
      <c r="AD40" s="146"/>
      <c r="AE40" s="146"/>
      <c r="AF40" s="163">
        <f t="shared" si="18"/>
        <v>0</v>
      </c>
    </row>
    <row r="41" spans="1:32" s="110" customFormat="1" ht="15.75" thickBot="1" x14ac:dyDescent="0.3">
      <c r="A41" s="106" t="s">
        <v>158</v>
      </c>
      <c r="B41" s="107"/>
      <c r="C41" s="165">
        <f t="shared" ref="C41:AF41" si="21">SUM(C33:C40)</f>
        <v>0</v>
      </c>
      <c r="D41" s="138">
        <f t="shared" si="21"/>
        <v>0</v>
      </c>
      <c r="E41" s="139">
        <f t="shared" si="21"/>
        <v>0</v>
      </c>
      <c r="F41" s="138">
        <f t="shared" si="21"/>
        <v>0</v>
      </c>
      <c r="G41" s="138">
        <f t="shared" si="21"/>
        <v>0</v>
      </c>
      <c r="H41" s="120">
        <f t="shared" si="21"/>
        <v>0</v>
      </c>
      <c r="I41" s="108">
        <f t="shared" si="21"/>
        <v>0</v>
      </c>
      <c r="J41" s="108">
        <f t="shared" si="21"/>
        <v>0</v>
      </c>
      <c r="K41" s="121">
        <f t="shared" si="21"/>
        <v>0</v>
      </c>
      <c r="L41" s="108">
        <f t="shared" si="21"/>
        <v>0</v>
      </c>
      <c r="M41" s="108">
        <f t="shared" si="21"/>
        <v>0</v>
      </c>
      <c r="N41" s="108">
        <f t="shared" si="21"/>
        <v>0</v>
      </c>
      <c r="O41" s="109">
        <f t="shared" si="21"/>
        <v>0</v>
      </c>
      <c r="P41" s="151">
        <f t="shared" si="21"/>
        <v>0</v>
      </c>
      <c r="Q41" s="152">
        <f t="shared" si="21"/>
        <v>0</v>
      </c>
      <c r="R41" s="151">
        <f t="shared" si="21"/>
        <v>0</v>
      </c>
      <c r="S41" s="151">
        <f t="shared" si="21"/>
        <v>0</v>
      </c>
      <c r="T41" s="153">
        <f t="shared" si="21"/>
        <v>0</v>
      </c>
      <c r="U41" s="151">
        <f t="shared" si="21"/>
        <v>0</v>
      </c>
      <c r="V41" s="151">
        <f t="shared" si="21"/>
        <v>0</v>
      </c>
      <c r="W41" s="152">
        <f t="shared" si="21"/>
        <v>0</v>
      </c>
      <c r="X41" s="151">
        <f t="shared" si="21"/>
        <v>0</v>
      </c>
      <c r="Y41" s="151">
        <f t="shared" si="21"/>
        <v>0</v>
      </c>
      <c r="Z41" s="151">
        <f t="shared" si="21"/>
        <v>0</v>
      </c>
      <c r="AA41" s="154">
        <f t="shared" si="21"/>
        <v>0</v>
      </c>
      <c r="AB41" s="151">
        <f t="shared" si="21"/>
        <v>0</v>
      </c>
      <c r="AC41" s="152">
        <f t="shared" si="21"/>
        <v>0</v>
      </c>
      <c r="AD41" s="151">
        <f t="shared" si="21"/>
        <v>0</v>
      </c>
      <c r="AE41" s="151">
        <f t="shared" si="21"/>
        <v>0</v>
      </c>
      <c r="AF41" s="151">
        <f t="shared" si="21"/>
        <v>0</v>
      </c>
    </row>
    <row r="42" spans="1:32" s="110" customFormat="1" x14ac:dyDescent="0.25">
      <c r="A42" s="112"/>
      <c r="B42" s="113"/>
      <c r="C42" s="114"/>
      <c r="D42" s="114"/>
      <c r="E42" s="114"/>
      <c r="F42" s="114"/>
      <c r="G42" s="114"/>
      <c r="H42" s="115"/>
      <c r="I42" s="115"/>
      <c r="J42" s="115"/>
      <c r="K42" s="115"/>
      <c r="L42" s="115"/>
      <c r="M42" s="115"/>
      <c r="N42" s="115"/>
      <c r="O42" s="115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</row>
    <row r="43" spans="1:32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32" ht="15.75" thickBot="1" x14ac:dyDescent="0.3">
      <c r="A44" s="169" t="s">
        <v>225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32" ht="15" customHeight="1" x14ac:dyDescent="0.25">
      <c r="A45" s="60"/>
      <c r="B45" s="238" t="s">
        <v>250</v>
      </c>
      <c r="C45" s="239"/>
      <c r="D45" s="239"/>
      <c r="E45" s="239"/>
      <c r="F45" s="239"/>
      <c r="G45" s="239"/>
      <c r="H45" s="240"/>
      <c r="I45" s="238" t="s">
        <v>252</v>
      </c>
      <c r="J45" s="239"/>
      <c r="K45" s="239"/>
      <c r="L45" s="239"/>
      <c r="M45" s="239"/>
      <c r="N45" s="239"/>
      <c r="O45" s="239"/>
      <c r="P45" s="241" t="s">
        <v>247</v>
      </c>
      <c r="Q45" s="242"/>
      <c r="R45" s="243"/>
    </row>
    <row r="46" spans="1:32" ht="17.25" thickBot="1" x14ac:dyDescent="0.35">
      <c r="A46" s="59" t="s">
        <v>0</v>
      </c>
      <c r="B46" s="79" t="s">
        <v>207</v>
      </c>
      <c r="C46" s="68" t="s">
        <v>208</v>
      </c>
      <c r="D46" s="117" t="s">
        <v>196</v>
      </c>
      <c r="E46" s="80" t="s">
        <v>209</v>
      </c>
      <c r="F46" s="80" t="s">
        <v>210</v>
      </c>
      <c r="G46" s="118" t="s">
        <v>197</v>
      </c>
      <c r="H46" s="101" t="s">
        <v>1</v>
      </c>
      <c r="I46" s="79" t="s">
        <v>211</v>
      </c>
      <c r="J46" s="68" t="s">
        <v>212</v>
      </c>
      <c r="K46" s="117" t="s">
        <v>213</v>
      </c>
      <c r="L46" s="80" t="s">
        <v>214</v>
      </c>
      <c r="M46" s="80" t="s">
        <v>215</v>
      </c>
      <c r="N46" s="118" t="s">
        <v>216</v>
      </c>
      <c r="O46" s="213" t="s">
        <v>203</v>
      </c>
      <c r="P46" s="214" t="s">
        <v>199</v>
      </c>
      <c r="Q46" s="81" t="s">
        <v>200</v>
      </c>
      <c r="R46" s="168" t="s">
        <v>204</v>
      </c>
    </row>
    <row r="47" spans="1:32" x14ac:dyDescent="0.25">
      <c r="A47" s="57">
        <v>0.6</v>
      </c>
      <c r="B47" s="82">
        <f t="shared" ref="B47:G47" si="22">C27</f>
        <v>0</v>
      </c>
      <c r="C47" s="78">
        <f t="shared" si="22"/>
        <v>0</v>
      </c>
      <c r="D47" s="122">
        <f t="shared" si="22"/>
        <v>0</v>
      </c>
      <c r="E47" s="85">
        <f t="shared" si="22"/>
        <v>0</v>
      </c>
      <c r="F47" s="78">
        <f t="shared" si="22"/>
        <v>0</v>
      </c>
      <c r="G47" s="122">
        <f t="shared" si="22"/>
        <v>0</v>
      </c>
      <c r="H47" s="103" t="e">
        <f>A47*D47*10/(2*PI()*G47)</f>
        <v>#DIV/0!</v>
      </c>
      <c r="I47" s="82">
        <f t="shared" ref="I47:N47" si="23">C41</f>
        <v>0</v>
      </c>
      <c r="J47" s="78">
        <f t="shared" si="23"/>
        <v>0</v>
      </c>
      <c r="K47" s="122">
        <f t="shared" si="23"/>
        <v>0</v>
      </c>
      <c r="L47" s="85">
        <f t="shared" si="23"/>
        <v>0</v>
      </c>
      <c r="M47" s="78">
        <f t="shared" si="23"/>
        <v>0</v>
      </c>
      <c r="N47" s="122">
        <f t="shared" si="23"/>
        <v>0</v>
      </c>
      <c r="O47" s="85" t="e">
        <f>A47*K47*10/(2*PI()*N47)</f>
        <v>#DIV/0!</v>
      </c>
      <c r="P47" s="91">
        <f>K47-D47</f>
        <v>0</v>
      </c>
      <c r="Q47" s="88">
        <f t="shared" ref="Q47:R51" si="24">N47-G47</f>
        <v>0</v>
      </c>
      <c r="R47" s="220" t="e">
        <f t="shared" si="24"/>
        <v>#DIV/0!</v>
      </c>
    </row>
    <row r="48" spans="1:32" x14ac:dyDescent="0.25">
      <c r="A48" s="56">
        <v>0.8</v>
      </c>
      <c r="B48" s="83">
        <f t="shared" ref="B48:G48" si="25">I27</f>
        <v>0</v>
      </c>
      <c r="C48" s="52">
        <f t="shared" si="25"/>
        <v>0</v>
      </c>
      <c r="D48" s="123">
        <f t="shared" si="25"/>
        <v>0</v>
      </c>
      <c r="E48" s="87">
        <f t="shared" si="25"/>
        <v>0</v>
      </c>
      <c r="F48" s="52">
        <f t="shared" si="25"/>
        <v>0</v>
      </c>
      <c r="G48" s="123">
        <f t="shared" si="25"/>
        <v>0</v>
      </c>
      <c r="H48" s="104" t="e">
        <f>A48*D48*10/(2*PI()*G48)</f>
        <v>#DIV/0!</v>
      </c>
      <c r="I48" s="83">
        <f t="shared" ref="I48:N48" si="26">I41</f>
        <v>0</v>
      </c>
      <c r="J48" s="52">
        <f t="shared" si="26"/>
        <v>0</v>
      </c>
      <c r="K48" s="123">
        <f t="shared" si="26"/>
        <v>0</v>
      </c>
      <c r="L48" s="87">
        <f t="shared" si="26"/>
        <v>0</v>
      </c>
      <c r="M48" s="52">
        <f t="shared" si="26"/>
        <v>0</v>
      </c>
      <c r="N48" s="123">
        <f t="shared" si="26"/>
        <v>0</v>
      </c>
      <c r="O48" s="87" t="e">
        <f>A48*K48*10/(2*PI()*N48)</f>
        <v>#DIV/0!</v>
      </c>
      <c r="P48" s="92">
        <f>K48-D48</f>
        <v>0</v>
      </c>
      <c r="Q48" s="89">
        <f t="shared" si="24"/>
        <v>0</v>
      </c>
      <c r="R48" s="220" t="e">
        <f t="shared" si="24"/>
        <v>#DIV/0!</v>
      </c>
    </row>
    <row r="49" spans="1:18" x14ac:dyDescent="0.25">
      <c r="A49" s="56">
        <v>1</v>
      </c>
      <c r="B49" s="83">
        <f t="shared" ref="B49:G49" si="27">O27</f>
        <v>0</v>
      </c>
      <c r="C49" s="52">
        <f t="shared" si="27"/>
        <v>0</v>
      </c>
      <c r="D49" s="123">
        <f t="shared" si="27"/>
        <v>0</v>
      </c>
      <c r="E49" s="87">
        <f t="shared" si="27"/>
        <v>0</v>
      </c>
      <c r="F49" s="52">
        <f t="shared" si="27"/>
        <v>0</v>
      </c>
      <c r="G49" s="123">
        <f t="shared" si="27"/>
        <v>0</v>
      </c>
      <c r="H49" s="104" t="e">
        <f>A49*D49*10/(2*PI()*G49)</f>
        <v>#DIV/0!</v>
      </c>
      <c r="I49" s="83">
        <f t="shared" ref="I49:N49" si="28">O41</f>
        <v>0</v>
      </c>
      <c r="J49" s="52">
        <f t="shared" si="28"/>
        <v>0</v>
      </c>
      <c r="K49" s="123">
        <f t="shared" si="28"/>
        <v>0</v>
      </c>
      <c r="L49" s="87">
        <f t="shared" si="28"/>
        <v>0</v>
      </c>
      <c r="M49" s="52">
        <f t="shared" si="28"/>
        <v>0</v>
      </c>
      <c r="N49" s="123">
        <f t="shared" si="28"/>
        <v>0</v>
      </c>
      <c r="O49" s="87" t="e">
        <f>A49*K49*10/(2*PI()*N49)</f>
        <v>#DIV/0!</v>
      </c>
      <c r="P49" s="92">
        <f>K49-D49</f>
        <v>0</v>
      </c>
      <c r="Q49" s="89">
        <f t="shared" si="24"/>
        <v>0</v>
      </c>
      <c r="R49" s="220" t="e">
        <f t="shared" si="24"/>
        <v>#DIV/0!</v>
      </c>
    </row>
    <row r="50" spans="1:18" x14ac:dyDescent="0.25">
      <c r="A50" s="56">
        <v>1.2</v>
      </c>
      <c r="B50" s="83">
        <f t="shared" ref="B50:G50" si="29">U27</f>
        <v>0</v>
      </c>
      <c r="C50" s="52">
        <f t="shared" si="29"/>
        <v>0</v>
      </c>
      <c r="D50" s="123">
        <f t="shared" si="29"/>
        <v>0</v>
      </c>
      <c r="E50" s="87">
        <f t="shared" si="29"/>
        <v>0</v>
      </c>
      <c r="F50" s="52">
        <f t="shared" si="29"/>
        <v>0</v>
      </c>
      <c r="G50" s="123">
        <f t="shared" si="29"/>
        <v>0</v>
      </c>
      <c r="H50" s="104" t="e">
        <f>A50*D50*10/(2*PI()*G50)</f>
        <v>#DIV/0!</v>
      </c>
      <c r="I50" s="83">
        <f t="shared" ref="I50:N50" si="30">U41</f>
        <v>0</v>
      </c>
      <c r="J50" s="52">
        <f t="shared" si="30"/>
        <v>0</v>
      </c>
      <c r="K50" s="123">
        <f t="shared" si="30"/>
        <v>0</v>
      </c>
      <c r="L50" s="87">
        <f t="shared" si="30"/>
        <v>0</v>
      </c>
      <c r="M50" s="52">
        <f t="shared" si="30"/>
        <v>0</v>
      </c>
      <c r="N50" s="123">
        <f t="shared" si="30"/>
        <v>0</v>
      </c>
      <c r="O50" s="87" t="e">
        <f>A50*K50*10/(2*PI()*N50)</f>
        <v>#DIV/0!</v>
      </c>
      <c r="P50" s="92">
        <f>K50-D50</f>
        <v>0</v>
      </c>
      <c r="Q50" s="89">
        <f t="shared" si="24"/>
        <v>0</v>
      </c>
      <c r="R50" s="220" t="e">
        <f t="shared" si="24"/>
        <v>#DIV/0!</v>
      </c>
    </row>
    <row r="51" spans="1:18" ht="15.75" thickBot="1" x14ac:dyDescent="0.3">
      <c r="A51" s="58">
        <v>1.4</v>
      </c>
      <c r="B51" s="84">
        <f t="shared" ref="B51:G51" si="31">AA27</f>
        <v>0</v>
      </c>
      <c r="C51" s="1">
        <f t="shared" si="31"/>
        <v>0</v>
      </c>
      <c r="D51" s="124">
        <f t="shared" si="31"/>
        <v>0</v>
      </c>
      <c r="E51" s="86">
        <f t="shared" si="31"/>
        <v>0</v>
      </c>
      <c r="F51" s="1">
        <f t="shared" si="31"/>
        <v>0</v>
      </c>
      <c r="G51" s="124">
        <f t="shared" si="31"/>
        <v>0</v>
      </c>
      <c r="H51" s="102" t="e">
        <f>A51*D51*10/(2*PI()*G51)</f>
        <v>#DIV/0!</v>
      </c>
      <c r="I51" s="84">
        <f t="shared" ref="I51:N51" si="32">AA41</f>
        <v>0</v>
      </c>
      <c r="J51" s="1">
        <f t="shared" si="32"/>
        <v>0</v>
      </c>
      <c r="K51" s="124">
        <f t="shared" si="32"/>
        <v>0</v>
      </c>
      <c r="L51" s="86">
        <f t="shared" si="32"/>
        <v>0</v>
      </c>
      <c r="M51" s="1">
        <f t="shared" si="32"/>
        <v>0</v>
      </c>
      <c r="N51" s="124">
        <f t="shared" si="32"/>
        <v>0</v>
      </c>
      <c r="O51" s="86" t="e">
        <f>A51*K51*10/(2*PI()*N51)</f>
        <v>#DIV/0!</v>
      </c>
      <c r="P51" s="93">
        <f>K51-D51</f>
        <v>0</v>
      </c>
      <c r="Q51" s="90">
        <f t="shared" si="24"/>
        <v>0</v>
      </c>
      <c r="R51" s="221" t="e">
        <f t="shared" si="24"/>
        <v>#DIV/0!</v>
      </c>
    </row>
    <row r="52" spans="1:18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1:18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1:18" x14ac:dyDescent="0.25">
      <c r="A54" s="171" t="s">
        <v>232</v>
      </c>
      <c r="B54" s="172"/>
      <c r="C54" s="173"/>
      <c r="D54" s="172"/>
      <c r="E54" s="172"/>
      <c r="F54" s="172"/>
      <c r="G54" s="172"/>
      <c r="H54" s="174"/>
      <c r="I54" s="174"/>
      <c r="J54" s="174"/>
      <c r="K54" s="46"/>
      <c r="L54" s="46"/>
      <c r="M54" s="46"/>
      <c r="N54" s="46"/>
    </row>
    <row r="55" spans="1:18" x14ac:dyDescent="0.25">
      <c r="A55" s="173" t="s">
        <v>233</v>
      </c>
      <c r="B55" s="172"/>
      <c r="C55" s="173"/>
      <c r="D55" s="172"/>
      <c r="E55" s="172"/>
      <c r="F55" s="172"/>
      <c r="G55" s="172"/>
      <c r="H55" s="174"/>
      <c r="I55" s="174"/>
      <c r="J55" s="174"/>
      <c r="K55" s="46"/>
      <c r="L55" s="46"/>
      <c r="M55" s="46"/>
      <c r="N55" s="46"/>
    </row>
    <row r="56" spans="1:18" x14ac:dyDescent="0.25">
      <c r="A56" s="175"/>
      <c r="B56" s="175" t="s">
        <v>226</v>
      </c>
      <c r="C56" s="175" t="s">
        <v>227</v>
      </c>
      <c r="D56" s="175" t="s">
        <v>228</v>
      </c>
      <c r="E56" s="175" t="s">
        <v>229</v>
      </c>
      <c r="F56" s="175" t="s">
        <v>230</v>
      </c>
      <c r="G56" s="175"/>
      <c r="H56" s="174"/>
      <c r="I56" s="174"/>
      <c r="J56" s="174"/>
      <c r="K56" s="46"/>
      <c r="L56" s="46"/>
      <c r="M56" s="46"/>
      <c r="N56" s="46"/>
    </row>
    <row r="57" spans="1:18" ht="16.5" x14ac:dyDescent="0.3">
      <c r="A57" s="68" t="s">
        <v>196</v>
      </c>
      <c r="B57" s="176">
        <v>0.95543900000000004</v>
      </c>
      <c r="C57" s="176">
        <v>-0.34318499999999996</v>
      </c>
      <c r="D57" s="176">
        <v>-0.62394499999999997</v>
      </c>
      <c r="E57" s="176">
        <v>0.58620699999999992</v>
      </c>
      <c r="F57" s="176">
        <v>-0.175145</v>
      </c>
      <c r="G57" s="175"/>
      <c r="H57" s="174"/>
      <c r="I57" s="174"/>
      <c r="J57" s="174"/>
      <c r="K57" s="46"/>
      <c r="L57" s="46"/>
      <c r="M57" s="46"/>
      <c r="N57" s="46"/>
      <c r="O57" s="50"/>
      <c r="P57" s="50"/>
      <c r="Q57" s="50"/>
    </row>
    <row r="58" spans="1:18" ht="16.5" x14ac:dyDescent="0.3">
      <c r="A58" s="81" t="s">
        <v>197</v>
      </c>
      <c r="B58" s="176">
        <v>2.076022</v>
      </c>
      <c r="C58" s="176">
        <v>-0.94965099999999991</v>
      </c>
      <c r="D58" s="177">
        <v>-0.71929900000000002</v>
      </c>
      <c r="E58" s="178">
        <v>0.873861</v>
      </c>
      <c r="F58" s="178">
        <v>-0.30605399999999999</v>
      </c>
      <c r="G58" s="175"/>
      <c r="H58" s="174"/>
      <c r="I58" s="174"/>
      <c r="J58" s="174"/>
      <c r="K58" s="46"/>
      <c r="L58" s="46"/>
      <c r="M58" s="46"/>
      <c r="N58" s="46"/>
      <c r="O58" s="50"/>
      <c r="P58" s="212"/>
      <c r="Q58" s="50"/>
    </row>
    <row r="59" spans="1:18" x14ac:dyDescent="0.25">
      <c r="A59" s="81"/>
      <c r="B59" s="176"/>
      <c r="C59" s="176"/>
      <c r="D59" s="177"/>
      <c r="E59" s="178"/>
      <c r="F59" s="178"/>
      <c r="G59" s="175"/>
      <c r="H59" s="174"/>
      <c r="I59" s="174"/>
      <c r="J59" s="174"/>
      <c r="K59" s="46"/>
      <c r="L59" s="46"/>
      <c r="M59" s="46"/>
      <c r="N59" s="46"/>
      <c r="O59" s="50"/>
      <c r="P59" s="50"/>
      <c r="Q59" s="50"/>
    </row>
    <row r="60" spans="1:18" s="119" customFormat="1" thickBot="1" x14ac:dyDescent="0.25">
      <c r="A60" s="119" t="s">
        <v>2</v>
      </c>
      <c r="B60" s="119" t="s">
        <v>248</v>
      </c>
      <c r="E60" s="119" t="s">
        <v>222</v>
      </c>
      <c r="F60" s="169"/>
      <c r="G60" s="169"/>
      <c r="H60" s="169"/>
      <c r="I60" s="169"/>
      <c r="J60" s="169"/>
      <c r="K60" s="169"/>
      <c r="L60" s="169" t="s">
        <v>249</v>
      </c>
    </row>
    <row r="61" spans="1:18" ht="17.25" thickBot="1" x14ac:dyDescent="0.35">
      <c r="A61" s="192" t="s">
        <v>231</v>
      </c>
      <c r="B61" s="183" t="s">
        <v>196</v>
      </c>
      <c r="C61" s="184" t="s">
        <v>197</v>
      </c>
      <c r="D61" s="185" t="s">
        <v>1</v>
      </c>
      <c r="E61" s="193" t="s">
        <v>174</v>
      </c>
      <c r="F61" s="194" t="s">
        <v>175</v>
      </c>
      <c r="G61" s="194" t="s">
        <v>180</v>
      </c>
      <c r="H61" s="194" t="s">
        <v>179</v>
      </c>
      <c r="I61" s="194" t="s">
        <v>182</v>
      </c>
      <c r="J61" s="202" t="s">
        <v>238</v>
      </c>
      <c r="K61" s="203" t="s">
        <v>239</v>
      </c>
      <c r="L61" s="203" t="s">
        <v>204</v>
      </c>
      <c r="M61" s="201" t="s">
        <v>219</v>
      </c>
      <c r="N61" s="195" t="s">
        <v>220</v>
      </c>
      <c r="O61" s="196" t="s">
        <v>221</v>
      </c>
    </row>
    <row r="62" spans="1:18" x14ac:dyDescent="0.25">
      <c r="A62" s="189">
        <v>0.2</v>
      </c>
      <c r="B62" s="188">
        <f t="shared" ref="B62:B69" si="33">$B$57+A62*$C$57+A62*A62*$D$57+A62*A62*A62*$E$57+A62*A62*A62*A62*$F$57</f>
        <v>0.86625362400000006</v>
      </c>
      <c r="C62" s="188">
        <f>$B$58+A62*$C$58+A62*A62*$D$58+A62*A62*A62*$E$58+A62*A62*A62*A62*$F$58</f>
        <v>1.8638210416000001</v>
      </c>
      <c r="D62" s="188">
        <f t="shared" ref="D62:D68" si="34">10*A62*B62/2/PI()/C62</f>
        <v>0.147941828269644</v>
      </c>
      <c r="E62" s="208">
        <f t="shared" ref="E62:E69" si="35">SQRT(POWER(A62*$E$11*$E$4,2)+POWER(0.75*PI()*$E$11*$E$4,2))</f>
        <v>8.8675031964079096</v>
      </c>
      <c r="F62" s="197">
        <f t="shared" ref="F62:F69" si="36">E62*$E$5/$E$12</f>
        <v>827952.31161572412</v>
      </c>
      <c r="G62" s="197">
        <f t="shared" ref="G62:G69" si="37">2*(1+2*$D$8)*POWER(1.89+1.62*LOG($D$5/$D$10),-2.5)</f>
        <v>6.5094028678573043E-3</v>
      </c>
      <c r="H62" s="198">
        <f>2*(1+2*$E$8)*(0.044/POWER(F62,1/6) - 5/POWER(F62,2/3))</f>
        <v>8.5138580877180091E-3</v>
      </c>
      <c r="I62" s="198">
        <f>H62-G62</f>
        <v>2.0044552198607048E-3</v>
      </c>
      <c r="J62" s="204">
        <f t="shared" ref="J62:J69" si="38">-I62*0.3*$E$9*$E$5*$E$3/$E$4</f>
        <v>-2.0841809586666904E-3</v>
      </c>
      <c r="K62" s="206">
        <f>I62*0.25*$E$5*$E$3/$E$4</f>
        <v>1.0658450096982914E-3</v>
      </c>
      <c r="L62" s="222">
        <f>O62-D62</f>
        <v>1.2088771961401845E-3</v>
      </c>
      <c r="M62" s="166">
        <f t="shared" ref="M62:M69" si="39">B62-J62</f>
        <v>0.86833780495866675</v>
      </c>
      <c r="N62" s="166">
        <f t="shared" ref="N62:N69" si="40">C62-10*K62</f>
        <v>1.8531625915030172</v>
      </c>
      <c r="O62" s="70">
        <f t="shared" ref="O62:O69" si="41">A62*M62*10/(2*PI()*N62)</f>
        <v>0.14915070546578418</v>
      </c>
    </row>
    <row r="63" spans="1:18" x14ac:dyDescent="0.25">
      <c r="A63" s="190">
        <v>0.4</v>
      </c>
      <c r="B63" s="186">
        <f t="shared" si="33"/>
        <v>0.75136733600000005</v>
      </c>
      <c r="C63" s="186">
        <f t="shared" ref="C63:C69" si="42">$B$58+A63*$C$58+A63*A63*$D$58+A63*A63*A63*$E$58+A63*A63*A63*A63*$F$58</f>
        <v>1.6291658816000001</v>
      </c>
      <c r="D63" s="186">
        <f t="shared" si="34"/>
        <v>0.29360748823132982</v>
      </c>
      <c r="E63" s="208">
        <f t="shared" si="35"/>
        <v>8.9621489018150378</v>
      </c>
      <c r="F63" s="197">
        <f t="shared" si="36"/>
        <v>836789.31216037308</v>
      </c>
      <c r="G63" s="197">
        <f t="shared" si="37"/>
        <v>6.5094028678573043E-3</v>
      </c>
      <c r="H63" s="198">
        <f t="shared" ref="H63:H69" si="43">2*(1+2*$E$8)*(0.044/POWER(F63,1/6) - 5/POWER(F63,2/3))</f>
        <v>8.5052277000261106E-3</v>
      </c>
      <c r="I63" s="198">
        <f t="shared" ref="I63:I69" si="44">H63-G63</f>
        <v>1.9958248321688063E-3</v>
      </c>
      <c r="J63" s="204">
        <f t="shared" si="38"/>
        <v>-2.075207303623094E-3</v>
      </c>
      <c r="K63" s="206">
        <f t="shared" ref="K63:K69" si="45">I63*0.25*$E$5*$E$3/$E$4</f>
        <v>1.0612559046077768E-3</v>
      </c>
      <c r="L63" s="222">
        <f t="shared" ref="L63:L69" si="46">O63-D63</f>
        <v>2.7413646153297E-3</v>
      </c>
      <c r="M63" s="166">
        <f t="shared" si="39"/>
        <v>0.75344254330362315</v>
      </c>
      <c r="N63" s="166">
        <f t="shared" si="40"/>
        <v>1.6185533225539224</v>
      </c>
      <c r="O63" s="70">
        <f t="shared" si="41"/>
        <v>0.29634885284665952</v>
      </c>
    </row>
    <row r="64" spans="1:18" x14ac:dyDescent="0.25">
      <c r="A64" s="190">
        <v>0.60000000000000009</v>
      </c>
      <c r="B64" s="186">
        <f t="shared" si="33"/>
        <v>0.62882971999999993</v>
      </c>
      <c r="C64" s="186">
        <f t="shared" si="42"/>
        <v>1.3963731375999999</v>
      </c>
      <c r="D64" s="186">
        <f t="shared" si="34"/>
        <v>0.43003416038111192</v>
      </c>
      <c r="E64" s="208">
        <f t="shared" si="35"/>
        <v>9.1177087548519822</v>
      </c>
      <c r="F64" s="197">
        <f t="shared" si="36"/>
        <v>851313.82228050625</v>
      </c>
      <c r="G64" s="197">
        <f t="shared" si="37"/>
        <v>6.5094028678573043E-3</v>
      </c>
      <c r="H64" s="198">
        <f t="shared" si="43"/>
        <v>8.4911752466067855E-3</v>
      </c>
      <c r="I64" s="198">
        <f t="shared" si="44"/>
        <v>1.9817723787494811E-3</v>
      </c>
      <c r="J64" s="204">
        <f t="shared" si="38"/>
        <v>-2.0605959241575336E-3</v>
      </c>
      <c r="K64" s="206">
        <f t="shared" si="45"/>
        <v>1.0537836811314915E-3</v>
      </c>
      <c r="L64" s="222">
        <f t="shared" si="46"/>
        <v>4.6898458741499449E-3</v>
      </c>
      <c r="M64" s="166">
        <f t="shared" si="39"/>
        <v>0.63089031592415745</v>
      </c>
      <c r="N64" s="166">
        <f t="shared" si="40"/>
        <v>1.385835300788685</v>
      </c>
      <c r="O64" s="70">
        <f t="shared" si="41"/>
        <v>0.43472400625526186</v>
      </c>
    </row>
    <row r="65" spans="1:15" x14ac:dyDescent="0.25">
      <c r="A65" s="190">
        <v>0.8</v>
      </c>
      <c r="B65" s="186">
        <f t="shared" si="33"/>
        <v>0.50996479200000011</v>
      </c>
      <c r="C65" s="186">
        <f t="shared" si="42"/>
        <v>1.1780069536000002</v>
      </c>
      <c r="D65" s="186">
        <f t="shared" si="34"/>
        <v>0.55119143194592601</v>
      </c>
      <c r="E65" s="208">
        <f t="shared" si="35"/>
        <v>9.3311367441649082</v>
      </c>
      <c r="F65" s="197">
        <f t="shared" si="36"/>
        <v>871241.43811567337</v>
      </c>
      <c r="G65" s="210">
        <f t="shared" si="37"/>
        <v>6.5094028678573043E-3</v>
      </c>
      <c r="H65" s="198">
        <f t="shared" si="43"/>
        <v>8.4721589403694147E-3</v>
      </c>
      <c r="I65" s="198">
        <f t="shared" si="44"/>
        <v>1.9627560725121104E-3</v>
      </c>
      <c r="J65" s="204">
        <f t="shared" si="38"/>
        <v>-2.0408232582623796E-3</v>
      </c>
      <c r="K65" s="206">
        <f t="shared" si="45"/>
        <v>1.0436719884854445E-3</v>
      </c>
      <c r="L65" s="222">
        <f t="shared" si="46"/>
        <v>7.1525354220565163E-3</v>
      </c>
      <c r="M65" s="166">
        <f t="shared" si="39"/>
        <v>0.51200561525826249</v>
      </c>
      <c r="N65" s="166">
        <f t="shared" si="40"/>
        <v>1.1675702337151457</v>
      </c>
      <c r="O65" s="70">
        <f t="shared" si="41"/>
        <v>0.55834396736798253</v>
      </c>
    </row>
    <row r="66" spans="1:15" x14ac:dyDescent="0.25">
      <c r="A66" s="190">
        <v>1</v>
      </c>
      <c r="B66" s="186">
        <f t="shared" si="33"/>
        <v>0.39937100000000003</v>
      </c>
      <c r="C66" s="186">
        <f t="shared" si="42"/>
        <v>0.97487900000000005</v>
      </c>
      <c r="D66" s="186">
        <f t="shared" si="34"/>
        <v>0.65199751741039991</v>
      </c>
      <c r="E66" s="208">
        <f t="shared" si="35"/>
        <v>9.5985734845499042</v>
      </c>
      <c r="F66" s="197">
        <f t="shared" si="36"/>
        <v>896211.81168175524</v>
      </c>
      <c r="G66" s="210">
        <f t="shared" si="37"/>
        <v>6.5094028678573043E-3</v>
      </c>
      <c r="H66" s="198">
        <f t="shared" si="43"/>
        <v>8.4487512032681393E-3</v>
      </c>
      <c r="I66" s="198">
        <f t="shared" si="44"/>
        <v>1.939348335410835E-3</v>
      </c>
      <c r="J66" s="204">
        <f t="shared" si="38"/>
        <v>-2.0164844955558999E-3</v>
      </c>
      <c r="K66" s="206">
        <f t="shared" si="45"/>
        <v>1.0312252051746865E-3</v>
      </c>
      <c r="L66" s="222">
        <f t="shared" si="46"/>
        <v>1.0297781370897097E-2</v>
      </c>
      <c r="M66" s="166">
        <f t="shared" si="39"/>
        <v>0.40138748449555595</v>
      </c>
      <c r="N66" s="166">
        <f t="shared" si="40"/>
        <v>0.96456674794825314</v>
      </c>
      <c r="O66" s="70">
        <f t="shared" si="41"/>
        <v>0.662295298781297</v>
      </c>
    </row>
    <row r="67" spans="1:15" x14ac:dyDescent="0.25">
      <c r="A67" s="190">
        <v>1.2</v>
      </c>
      <c r="B67" s="186">
        <f t="shared" si="33"/>
        <v>0.29492122399999982</v>
      </c>
      <c r="C67" s="186">
        <f t="shared" si="42"/>
        <v>0.77604847360000029</v>
      </c>
      <c r="D67" s="186">
        <f t="shared" si="34"/>
        <v>0.7258026613400258</v>
      </c>
      <c r="E67" s="208">
        <f t="shared" si="35"/>
        <v>9.9156498999462706</v>
      </c>
      <c r="F67" s="197">
        <f t="shared" si="36"/>
        <v>925817.00553075154</v>
      </c>
      <c r="G67" s="210">
        <f t="shared" si="37"/>
        <v>6.5094028678573043E-3</v>
      </c>
      <c r="H67" s="198">
        <f t="shared" si="43"/>
        <v>8.4215873847962603E-3</v>
      </c>
      <c r="I67" s="198">
        <f t="shared" si="44"/>
        <v>1.912184516938956E-3</v>
      </c>
      <c r="J67" s="204">
        <f t="shared" si="38"/>
        <v>-1.9882402560923202E-3</v>
      </c>
      <c r="K67" s="206">
        <f t="shared" si="45"/>
        <v>1.0167811706680867E-3</v>
      </c>
      <c r="L67" s="222">
        <f t="shared" si="46"/>
        <v>1.4593767058720952E-2</v>
      </c>
      <c r="M67" s="166">
        <f t="shared" si="39"/>
        <v>0.29690946425609216</v>
      </c>
      <c r="N67" s="166">
        <f t="shared" si="40"/>
        <v>0.76588066189331938</v>
      </c>
      <c r="O67" s="70">
        <f t="shared" si="41"/>
        <v>0.74039642839874675</v>
      </c>
    </row>
    <row r="68" spans="1:15" x14ac:dyDescent="0.25">
      <c r="A68" s="190">
        <v>1.4</v>
      </c>
      <c r="B68" s="186">
        <f t="shared" si="33"/>
        <v>0.18776277599999991</v>
      </c>
      <c r="C68" s="186">
        <f t="shared" si="42"/>
        <v>0.55882209760000001</v>
      </c>
      <c r="D68" s="186">
        <f t="shared" si="34"/>
        <v>0.74865907558697053</v>
      </c>
      <c r="E68" s="208">
        <f t="shared" si="35"/>
        <v>10.277772761561938</v>
      </c>
      <c r="F68" s="197">
        <f t="shared" si="36"/>
        <v>959628.15323747532</v>
      </c>
      <c r="G68" s="210">
        <f t="shared" si="37"/>
        <v>6.5094028678573043E-3</v>
      </c>
      <c r="H68" s="198">
        <f t="shared" si="43"/>
        <v>8.3913183438533347E-3</v>
      </c>
      <c r="I68" s="198">
        <f t="shared" si="44"/>
        <v>1.8819154759960304E-3</v>
      </c>
      <c r="J68" s="204">
        <f t="shared" si="38"/>
        <v>-1.9567672862073988E-3</v>
      </c>
      <c r="K68" s="206">
        <f t="shared" si="45"/>
        <v>1.0006859713751772E-3</v>
      </c>
      <c r="L68" s="222">
        <f t="shared" si="46"/>
        <v>2.1595127339391174E-2</v>
      </c>
      <c r="M68" s="166">
        <f t="shared" si="39"/>
        <v>0.1897195432862073</v>
      </c>
      <c r="N68" s="166">
        <f t="shared" si="40"/>
        <v>0.5488152378862482</v>
      </c>
      <c r="O68" s="70">
        <f t="shared" si="41"/>
        <v>0.77025420292636171</v>
      </c>
    </row>
    <row r="69" spans="1:15" ht="15.75" thickBot="1" x14ac:dyDescent="0.3">
      <c r="A69" s="191">
        <v>1.6</v>
      </c>
      <c r="B69" s="187">
        <f t="shared" si="33"/>
        <v>6.2317399999999745E-2</v>
      </c>
      <c r="C69" s="187">
        <f t="shared" si="42"/>
        <v>0.2887541215999998</v>
      </c>
      <c r="D69" s="187">
        <f>10*A69*B69/2/PI()/C69</f>
        <v>0.54956776073307323</v>
      </c>
      <c r="E69" s="209">
        <f t="shared" si="35"/>
        <v>10.680361086513157</v>
      </c>
      <c r="F69" s="199">
        <f t="shared" si="36"/>
        <v>997217.53176827636</v>
      </c>
      <c r="G69" s="211">
        <f t="shared" si="37"/>
        <v>6.5094028678573043E-3</v>
      </c>
      <c r="H69" s="200">
        <f t="shared" si="43"/>
        <v>8.3585723795380398E-3</v>
      </c>
      <c r="I69" s="200">
        <f t="shared" si="44"/>
        <v>1.8491695116807354E-3</v>
      </c>
      <c r="J69" s="205">
        <f t="shared" si="38"/>
        <v>-1.9227188751364554E-3</v>
      </c>
      <c r="K69" s="207">
        <f t="shared" si="45"/>
        <v>9.8327369780209085E-4</v>
      </c>
      <c r="L69" s="223">
        <f t="shared" si="46"/>
        <v>3.692767647526396E-2</v>
      </c>
      <c r="M69" s="167">
        <f t="shared" si="39"/>
        <v>6.4240118875136198E-2</v>
      </c>
      <c r="N69" s="167">
        <f t="shared" si="40"/>
        <v>0.27892138462197891</v>
      </c>
      <c r="O69" s="71">
        <f t="shared" si="41"/>
        <v>0.58649543720833719</v>
      </c>
    </row>
    <row r="70" spans="1:15" x14ac:dyDescent="0.25">
      <c r="A70" s="46"/>
      <c r="B70" s="46"/>
      <c r="C70" s="46"/>
      <c r="D70" s="46"/>
      <c r="E70" s="46"/>
      <c r="F70" s="46"/>
      <c r="G70" s="46"/>
    </row>
    <row r="71" spans="1:15" x14ac:dyDescent="0.25">
      <c r="A71" s="46"/>
      <c r="B71" s="46"/>
      <c r="C71" s="46"/>
      <c r="D71" s="46"/>
      <c r="E71" s="46"/>
      <c r="F71" s="46"/>
      <c r="G71" s="46"/>
    </row>
    <row r="72" spans="1:15" x14ac:dyDescent="0.25">
      <c r="A72" s="100"/>
      <c r="B72" t="s">
        <v>201</v>
      </c>
      <c r="D72" s="105"/>
      <c r="E72" t="s">
        <v>202</v>
      </c>
    </row>
    <row r="73" spans="1:15" ht="16.5" x14ac:dyDescent="0.3">
      <c r="A73" s="68" t="s">
        <v>208</v>
      </c>
      <c r="B73" t="s">
        <v>205</v>
      </c>
    </row>
    <row r="74" spans="1:15" ht="16.5" x14ac:dyDescent="0.3">
      <c r="A74" s="68" t="s">
        <v>217</v>
      </c>
      <c r="B74" t="s">
        <v>223</v>
      </c>
    </row>
    <row r="75" spans="1:15" ht="16.5" x14ac:dyDescent="0.3">
      <c r="A75" s="80" t="s">
        <v>210</v>
      </c>
      <c r="B75" t="s">
        <v>224</v>
      </c>
    </row>
    <row r="76" spans="1:15" ht="16.5" x14ac:dyDescent="0.3">
      <c r="A76" s="80" t="s">
        <v>218</v>
      </c>
      <c r="B76" t="s">
        <v>206</v>
      </c>
    </row>
    <row r="77" spans="1:15" x14ac:dyDescent="0.25">
      <c r="A77" s="94" t="s">
        <v>158</v>
      </c>
      <c r="B77" t="s">
        <v>198</v>
      </c>
    </row>
    <row r="78" spans="1:15" x14ac:dyDescent="0.25">
      <c r="A78" s="94"/>
    </row>
  </sheetData>
  <sheetProtection selectLockedCells="1"/>
  <mergeCells count="13">
    <mergeCell ref="I45:O45"/>
    <mergeCell ref="B45:H45"/>
    <mergeCell ref="P45:R45"/>
    <mergeCell ref="C31:H31"/>
    <mergeCell ref="I31:N31"/>
    <mergeCell ref="O31:T31"/>
    <mergeCell ref="U31:Z31"/>
    <mergeCell ref="AA31:AF31"/>
    <mergeCell ref="C17:H17"/>
    <mergeCell ref="I17:N17"/>
    <mergeCell ref="O17:T17"/>
    <mergeCell ref="U17:Z17"/>
    <mergeCell ref="AA17:AF17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4"/>
  </sheetPr>
  <dimension ref="A1:AM16"/>
  <sheetViews>
    <sheetView zoomScaleNormal="100" workbookViewId="0">
      <pane xSplit="1" ySplit="1" topLeftCell="B2" activePane="bottomRight" state="frozen"/>
      <selection activeCell="D29" sqref="D29"/>
      <selection pane="topRight" activeCell="D29" sqref="D29"/>
      <selection pane="bottomLeft" activeCell="D29" sqref="D29"/>
      <selection pane="bottomRight" activeCell="D22" sqref="A1:IV65536"/>
    </sheetView>
  </sheetViews>
  <sheetFormatPr baseColWidth="10" defaultColWidth="14.5703125" defaultRowHeight="12.75" x14ac:dyDescent="0.2"/>
  <cols>
    <col min="1" max="16384" width="14.5703125" style="7"/>
  </cols>
  <sheetData>
    <row r="1" spans="1:39" s="34" customFormat="1" ht="15" x14ac:dyDescent="0.25">
      <c r="A1" s="32"/>
      <c r="B1" s="33" t="s">
        <v>71</v>
      </c>
      <c r="C1" s="33" t="s">
        <v>69</v>
      </c>
      <c r="D1" s="33" t="s">
        <v>150</v>
      </c>
      <c r="E1" s="33" t="s">
        <v>64</v>
      </c>
      <c r="F1" s="33" t="s">
        <v>63</v>
      </c>
      <c r="G1" s="33" t="s">
        <v>61</v>
      </c>
      <c r="H1" s="33" t="s">
        <v>59</v>
      </c>
      <c r="I1" s="33" t="s">
        <v>57</v>
      </c>
      <c r="J1" s="33" t="s">
        <v>55</v>
      </c>
      <c r="K1" s="33" t="s">
        <v>53</v>
      </c>
      <c r="L1" s="33" t="s">
        <v>52</v>
      </c>
      <c r="M1" s="33" t="s">
        <v>136</v>
      </c>
      <c r="N1" s="33" t="s">
        <v>151</v>
      </c>
      <c r="O1" s="33" t="s">
        <v>146</v>
      </c>
      <c r="P1" s="33" t="s">
        <v>49</v>
      </c>
      <c r="Q1" s="33" t="s">
        <v>152</v>
      </c>
      <c r="R1" s="33" t="s">
        <v>47</v>
      </c>
      <c r="S1" s="33" t="s">
        <v>45</v>
      </c>
      <c r="T1" s="33" t="s">
        <v>43</v>
      </c>
      <c r="U1" s="33" t="s">
        <v>153</v>
      </c>
      <c r="V1" s="33" t="s">
        <v>41</v>
      </c>
      <c r="W1" s="33" t="s">
        <v>39</v>
      </c>
      <c r="X1" s="33" t="s">
        <v>34</v>
      </c>
      <c r="Y1" s="33" t="s">
        <v>154</v>
      </c>
      <c r="Z1" s="33" t="s">
        <v>30</v>
      </c>
      <c r="AA1" s="33" t="s">
        <v>28</v>
      </c>
      <c r="AB1" s="33" t="s">
        <v>26</v>
      </c>
      <c r="AC1" s="33" t="s">
        <v>24</v>
      </c>
      <c r="AD1" s="33" t="s">
        <v>22</v>
      </c>
      <c r="AE1" s="33" t="s">
        <v>19</v>
      </c>
      <c r="AF1" s="33" t="s">
        <v>17</v>
      </c>
      <c r="AG1" s="33" t="s">
        <v>13</v>
      </c>
      <c r="AH1" s="33" t="s">
        <v>12</v>
      </c>
      <c r="AI1" s="33" t="s">
        <v>11</v>
      </c>
      <c r="AJ1" s="33" t="s">
        <v>142</v>
      </c>
      <c r="AK1" s="35" t="s">
        <v>8</v>
      </c>
      <c r="AL1" s="36" t="s">
        <v>6</v>
      </c>
    </row>
    <row r="2" spans="1:39" ht="15" x14ac:dyDescent="0.25">
      <c r="A2" s="30" t="s">
        <v>77</v>
      </c>
      <c r="B2" s="7" t="s">
        <v>155</v>
      </c>
      <c r="C2" s="7" t="s">
        <v>155</v>
      </c>
      <c r="D2" s="7" t="s">
        <v>155</v>
      </c>
      <c r="E2" s="7" t="s">
        <v>155</v>
      </c>
      <c r="F2" s="7" t="s">
        <v>155</v>
      </c>
      <c r="G2" s="7" t="s">
        <v>155</v>
      </c>
      <c r="H2" s="7" t="s">
        <v>155</v>
      </c>
      <c r="I2" s="7" t="s">
        <v>155</v>
      </c>
      <c r="P2" s="7" t="s">
        <v>155</v>
      </c>
      <c r="Q2" s="7" t="s">
        <v>155</v>
      </c>
      <c r="R2" s="7" t="s">
        <v>155</v>
      </c>
      <c r="S2" s="7" t="s">
        <v>155</v>
      </c>
      <c r="X2" s="7" t="s">
        <v>155</v>
      </c>
      <c r="Y2" s="7" t="s">
        <v>155</v>
      </c>
      <c r="Z2" s="7" t="str">
        <f>AM2</f>
        <v>please select</v>
      </c>
      <c r="AA2" s="7" t="str">
        <f>Z2</f>
        <v>please select</v>
      </c>
      <c r="AB2" s="7" t="str">
        <f>AA2</f>
        <v>please select</v>
      </c>
      <c r="AC2" s="7" t="str">
        <f>AB2</f>
        <v>please select</v>
      </c>
      <c r="AD2" s="7" t="str">
        <f>AC2</f>
        <v>please select</v>
      </c>
      <c r="AE2" s="7" t="s">
        <v>155</v>
      </c>
      <c r="AF2" s="7" t="s">
        <v>155</v>
      </c>
      <c r="AM2" s="7" t="s">
        <v>155</v>
      </c>
    </row>
    <row r="3" spans="1:39" ht="15" x14ac:dyDescent="0.25">
      <c r="A3" s="30" t="s">
        <v>91</v>
      </c>
      <c r="B3" s="7" t="s">
        <v>92</v>
      </c>
      <c r="C3" s="7" t="s">
        <v>122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P3" s="7" t="s">
        <v>84</v>
      </c>
      <c r="Q3" s="7" t="s">
        <v>85</v>
      </c>
      <c r="R3" s="7" t="s">
        <v>86</v>
      </c>
      <c r="S3" s="7" t="s">
        <v>87</v>
      </c>
      <c r="X3" s="7" t="s">
        <v>88</v>
      </c>
      <c r="Y3" s="7" t="str">
        <f t="shared" ref="Y3:Y9" si="0">R3</f>
        <v>1st-order upwind</v>
      </c>
      <c r="Z3" s="7" t="str">
        <f t="shared" ref="Z3:Z8" si="1">AM3</f>
        <v>resolved</v>
      </c>
      <c r="AA3" s="7" t="str">
        <f t="shared" ref="AA3:AD8" si="2">Z3</f>
        <v>resolved</v>
      </c>
      <c r="AB3" s="7" t="str">
        <f t="shared" si="2"/>
        <v>resolved</v>
      </c>
      <c r="AC3" s="7" t="str">
        <f t="shared" si="2"/>
        <v>resolved</v>
      </c>
      <c r="AD3" s="7" t="str">
        <f t="shared" si="2"/>
        <v>resolved</v>
      </c>
      <c r="AE3" s="7" t="s">
        <v>89</v>
      </c>
      <c r="AF3" s="7" t="s">
        <v>90</v>
      </c>
      <c r="AM3" s="7" t="s">
        <v>149</v>
      </c>
    </row>
    <row r="4" spans="1:39" ht="15" x14ac:dyDescent="0.25">
      <c r="A4" s="30" t="s">
        <v>107</v>
      </c>
      <c r="B4" s="7" t="s">
        <v>108</v>
      </c>
      <c r="C4" s="7" t="s">
        <v>93</v>
      </c>
      <c r="D4" s="7" t="s">
        <v>94</v>
      </c>
      <c r="E4" s="7" t="s">
        <v>95</v>
      </c>
      <c r="F4" s="7" t="s">
        <v>96</v>
      </c>
      <c r="G4" s="7" t="s">
        <v>97</v>
      </c>
      <c r="H4" s="7" t="s">
        <v>98</v>
      </c>
      <c r="I4" s="7" t="s">
        <v>99</v>
      </c>
      <c r="P4" s="7" t="s">
        <v>100</v>
      </c>
      <c r="Q4" s="7" t="s">
        <v>101</v>
      </c>
      <c r="R4" s="7" t="s">
        <v>102</v>
      </c>
      <c r="S4" s="7" t="s">
        <v>103</v>
      </c>
      <c r="X4" s="7" t="s">
        <v>104</v>
      </c>
      <c r="Y4" s="7" t="str">
        <f t="shared" si="0"/>
        <v>high-order upwind</v>
      </c>
      <c r="Z4" s="7" t="str">
        <f t="shared" si="1"/>
        <v>wall function</v>
      </c>
      <c r="AA4" s="7" t="str">
        <f t="shared" si="2"/>
        <v>wall function</v>
      </c>
      <c r="AB4" s="7" t="str">
        <f t="shared" si="2"/>
        <v>wall function</v>
      </c>
      <c r="AC4" s="7" t="str">
        <f t="shared" si="2"/>
        <v>wall function</v>
      </c>
      <c r="AD4" s="7" t="str">
        <f t="shared" si="2"/>
        <v>wall function</v>
      </c>
      <c r="AE4" s="7" t="s">
        <v>105</v>
      </c>
      <c r="AF4" s="7" t="s">
        <v>106</v>
      </c>
      <c r="AM4" s="7" t="s">
        <v>148</v>
      </c>
    </row>
    <row r="5" spans="1:39" ht="15" x14ac:dyDescent="0.25">
      <c r="A5" s="30" t="s">
        <v>120</v>
      </c>
      <c r="B5" s="7" t="s">
        <v>110</v>
      </c>
      <c r="C5" s="7" t="s">
        <v>109</v>
      </c>
      <c r="D5" s="7" t="s">
        <v>111</v>
      </c>
      <c r="F5" s="7" t="s">
        <v>112</v>
      </c>
      <c r="G5" s="7" t="s">
        <v>113</v>
      </c>
      <c r="H5" s="7" t="s">
        <v>114</v>
      </c>
      <c r="I5" s="7" t="s">
        <v>115</v>
      </c>
      <c r="P5" s="7" t="s">
        <v>116</v>
      </c>
      <c r="Q5" s="7" t="s">
        <v>117</v>
      </c>
      <c r="R5" s="7" t="s">
        <v>118</v>
      </c>
      <c r="X5" s="7" t="s">
        <v>119</v>
      </c>
      <c r="Y5" s="7" t="str">
        <f t="shared" si="0"/>
        <v>2nd-order centered</v>
      </c>
      <c r="Z5" s="7" t="str">
        <f t="shared" si="1"/>
        <v>Slip flow</v>
      </c>
      <c r="AA5" s="7" t="str">
        <f t="shared" si="2"/>
        <v>Slip flow</v>
      </c>
      <c r="AB5" s="7" t="str">
        <f t="shared" si="2"/>
        <v>Slip flow</v>
      </c>
      <c r="AC5" s="7" t="str">
        <f t="shared" si="2"/>
        <v>Slip flow</v>
      </c>
      <c r="AD5" s="7" t="str">
        <f t="shared" si="2"/>
        <v>Slip flow</v>
      </c>
      <c r="AF5" s="7" t="s">
        <v>138</v>
      </c>
      <c r="AM5" s="7" t="s">
        <v>143</v>
      </c>
    </row>
    <row r="6" spans="1:39" ht="15" x14ac:dyDescent="0.25">
      <c r="A6" s="30" t="s">
        <v>125</v>
      </c>
      <c r="C6" s="7" t="s">
        <v>121</v>
      </c>
      <c r="H6" s="7" t="s">
        <v>110</v>
      </c>
      <c r="P6" s="7" t="s">
        <v>122</v>
      </c>
      <c r="R6" s="7" t="s">
        <v>123</v>
      </c>
      <c r="X6" s="7" t="s">
        <v>124</v>
      </c>
      <c r="Y6" s="7" t="str">
        <f t="shared" si="0"/>
        <v>high-order centered</v>
      </c>
      <c r="Z6" s="7" t="str">
        <f t="shared" si="1"/>
        <v>please select</v>
      </c>
      <c r="AA6" s="7" t="str">
        <f t="shared" si="2"/>
        <v>please select</v>
      </c>
      <c r="AB6" s="7" t="str">
        <f t="shared" si="2"/>
        <v>please select</v>
      </c>
      <c r="AC6" s="7" t="str">
        <f t="shared" si="2"/>
        <v>please select</v>
      </c>
      <c r="AD6" s="7" t="str">
        <f t="shared" si="2"/>
        <v>please select</v>
      </c>
      <c r="AM6" s="7" t="s">
        <v>155</v>
      </c>
    </row>
    <row r="7" spans="1:39" ht="15" x14ac:dyDescent="0.25">
      <c r="A7" s="30" t="s">
        <v>129</v>
      </c>
      <c r="C7" s="7" t="s">
        <v>110</v>
      </c>
      <c r="P7" s="7" t="s">
        <v>110</v>
      </c>
      <c r="R7" s="7" t="s">
        <v>127</v>
      </c>
      <c r="X7" s="7" t="s">
        <v>128</v>
      </c>
      <c r="Y7" s="7" t="str">
        <f t="shared" si="0"/>
        <v>blended UDS / CDS</v>
      </c>
      <c r="Z7" s="7" t="str">
        <f t="shared" si="1"/>
        <v>Fixed Velocity</v>
      </c>
      <c r="AA7" s="7" t="str">
        <f t="shared" si="2"/>
        <v>Fixed Velocity</v>
      </c>
      <c r="AB7" s="7" t="str">
        <f t="shared" si="2"/>
        <v>Fixed Velocity</v>
      </c>
      <c r="AC7" s="7" t="str">
        <f t="shared" si="2"/>
        <v>Fixed Velocity</v>
      </c>
      <c r="AD7" s="7" t="str">
        <f t="shared" si="2"/>
        <v>Fixed Velocity</v>
      </c>
      <c r="AM7" s="7" t="s">
        <v>126</v>
      </c>
    </row>
    <row r="8" spans="1:39" ht="15" x14ac:dyDescent="0.25">
      <c r="A8" s="30"/>
      <c r="R8" s="7" t="s">
        <v>131</v>
      </c>
      <c r="X8" s="7" t="s">
        <v>132</v>
      </c>
      <c r="Y8" s="7" t="str">
        <f t="shared" si="0"/>
        <v>limited / blended downwind (compressive)</v>
      </c>
      <c r="Z8" s="7" t="str">
        <f t="shared" si="1"/>
        <v>Fixed Pressure</v>
      </c>
      <c r="AA8" s="7" t="str">
        <f t="shared" si="2"/>
        <v>Fixed Pressure</v>
      </c>
      <c r="AB8" s="7" t="str">
        <f t="shared" si="2"/>
        <v>Fixed Pressure</v>
      </c>
      <c r="AC8" s="7" t="str">
        <f t="shared" si="2"/>
        <v>Fixed Pressure</v>
      </c>
      <c r="AD8" s="7" t="str">
        <f t="shared" si="2"/>
        <v>Fixed Pressure</v>
      </c>
      <c r="AM8" s="7" t="s">
        <v>130</v>
      </c>
    </row>
    <row r="9" spans="1:39" ht="15" x14ac:dyDescent="0.25">
      <c r="A9" s="30"/>
      <c r="R9" s="7" t="s">
        <v>133</v>
      </c>
      <c r="X9" s="7" t="s">
        <v>134</v>
      </c>
      <c r="Y9" s="7" t="str">
        <f t="shared" si="0"/>
        <v xml:space="preserve">not applicable </v>
      </c>
    </row>
    <row r="10" spans="1:39" ht="15" x14ac:dyDescent="0.25">
      <c r="A10" s="30"/>
      <c r="X10" s="7" t="s">
        <v>135</v>
      </c>
    </row>
    <row r="11" spans="1:39" x14ac:dyDescent="0.2">
      <c r="R11" s="7" t="s">
        <v>110</v>
      </c>
      <c r="Y11" s="7" t="str">
        <f>R11</f>
        <v>Other (please provide Ref.)</v>
      </c>
    </row>
    <row r="12" spans="1:39" ht="15" x14ac:dyDescent="0.2">
      <c r="A12" s="31" t="str">
        <f>questionaire!B1&amp;"_"&amp;questionaire!B2&amp;"_VP1304-model"</f>
        <v>__VP1304-model</v>
      </c>
      <c r="B12" s="7">
        <v>1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f>questionaire!C16</f>
        <v>0</v>
      </c>
      <c r="K12" s="7">
        <f>questionaire!C17</f>
        <v>0</v>
      </c>
      <c r="L12" s="7">
        <f>questionaire!C18</f>
        <v>0</v>
      </c>
      <c r="M12" s="7">
        <f>questionaire!C19</f>
        <v>0</v>
      </c>
      <c r="N12" s="7">
        <f>questionaire!C22</f>
        <v>0</v>
      </c>
      <c r="O12" s="7">
        <f>questionaire!C23</f>
        <v>0</v>
      </c>
      <c r="P12" s="7">
        <v>1</v>
      </c>
      <c r="Q12" s="7">
        <v>1</v>
      </c>
      <c r="R12" s="7">
        <v>1</v>
      </c>
      <c r="S12" s="7">
        <v>1</v>
      </c>
      <c r="T12" s="7">
        <f>questionaire!C31</f>
        <v>0</v>
      </c>
      <c r="U12" s="7">
        <f>questionaire!C32</f>
        <v>0</v>
      </c>
      <c r="V12" s="7">
        <f>questionaire!C33</f>
        <v>0</v>
      </c>
      <c r="W12" s="7">
        <f>questionaire!C34</f>
        <v>0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>
        <v>1</v>
      </c>
      <c r="AE12" s="7">
        <v>1</v>
      </c>
      <c r="AF12" s="7">
        <v>1</v>
      </c>
      <c r="AG12" s="7">
        <f>questionaire!C59</f>
        <v>0</v>
      </c>
      <c r="AH12" s="7">
        <f>questionaire!C60</f>
        <v>0</v>
      </c>
      <c r="AI12" s="7">
        <f>questionaire!C61</f>
        <v>0</v>
      </c>
      <c r="AJ12" s="7">
        <f>questionaire!C62</f>
        <v>0</v>
      </c>
      <c r="AK12" s="7">
        <f>questionaire!C65</f>
        <v>0</v>
      </c>
      <c r="AL12" s="7">
        <f>questionaire!C72</f>
        <v>0</v>
      </c>
    </row>
    <row r="13" spans="1:39" ht="15" x14ac:dyDescent="0.25">
      <c r="A13" s="30" t="str">
        <f>questionaire!B1&amp;"_"&amp;questionaire!B2&amp;"_VP1304-full"</f>
        <v>__VP1304-full</v>
      </c>
      <c r="B13" s="7">
        <v>1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f>questionaire!D16</f>
        <v>0</v>
      </c>
      <c r="K13" s="7">
        <f>questionaire!D17</f>
        <v>0</v>
      </c>
      <c r="L13" s="7">
        <f>questionaire!D18</f>
        <v>0</v>
      </c>
      <c r="M13" s="7">
        <f>questionaire!D19</f>
        <v>0</v>
      </c>
      <c r="N13" s="7">
        <f>questionaire!D22</f>
        <v>0</v>
      </c>
      <c r="O13" s="7">
        <f>questionaire!D23</f>
        <v>0</v>
      </c>
      <c r="P13" s="7">
        <v>1</v>
      </c>
      <c r="Q13" s="7">
        <v>1</v>
      </c>
      <c r="R13" s="7">
        <v>1</v>
      </c>
      <c r="S13" s="7">
        <v>1</v>
      </c>
      <c r="T13" s="7">
        <f>questionaire!D31</f>
        <v>0</v>
      </c>
      <c r="U13" s="7">
        <f>questionaire!D32</f>
        <v>0</v>
      </c>
      <c r="V13" s="7">
        <f>questionaire!D33</f>
        <v>0</v>
      </c>
      <c r="W13" s="7">
        <f>questionaire!D34</f>
        <v>0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>
        <v>1</v>
      </c>
      <c r="AE13" s="7">
        <v>1</v>
      </c>
      <c r="AF13" s="7">
        <v>1</v>
      </c>
      <c r="AG13" s="7">
        <f>questionaire!D59</f>
        <v>0</v>
      </c>
      <c r="AH13" s="7">
        <f>questionaire!D60</f>
        <v>0</v>
      </c>
      <c r="AI13" s="7">
        <f>questionaire!D61</f>
        <v>0</v>
      </c>
      <c r="AJ13" s="7">
        <f>questionaire!D62</f>
        <v>0</v>
      </c>
      <c r="AK13" s="7">
        <f>questionaire!D65</f>
        <v>0</v>
      </c>
      <c r="AL13" s="7">
        <f>questionaire!D72</f>
        <v>0</v>
      </c>
    </row>
    <row r="14" spans="1:39" ht="15" x14ac:dyDescent="0.2">
      <c r="A14" s="31" t="str">
        <f>A12</f>
        <v>__VP1304-model</v>
      </c>
      <c r="B14" s="7" t="str">
        <f>INDEX(B$2:B$10,B12)</f>
        <v>please select</v>
      </c>
      <c r="C14" s="7" t="str">
        <f t="shared" ref="C14:I14" si="3">INDEX(C$2:C$10,C12)</f>
        <v>please select</v>
      </c>
      <c r="D14" s="7" t="str">
        <f t="shared" si="3"/>
        <v>please select</v>
      </c>
      <c r="E14" s="7" t="str">
        <f t="shared" si="3"/>
        <v>please select</v>
      </c>
      <c r="F14" s="7" t="str">
        <f t="shared" si="3"/>
        <v>please select</v>
      </c>
      <c r="G14" s="7" t="str">
        <f t="shared" si="3"/>
        <v>please select</v>
      </c>
      <c r="H14" s="7" t="str">
        <f t="shared" si="3"/>
        <v>please select</v>
      </c>
      <c r="I14" s="7" t="str">
        <f t="shared" si="3"/>
        <v>please select</v>
      </c>
      <c r="J14" s="7" t="str">
        <f t="shared" ref="J14:O15" si="4">IF(J12=0,"NAN",J12)</f>
        <v>NAN</v>
      </c>
      <c r="K14" s="7" t="str">
        <f t="shared" si="4"/>
        <v>NAN</v>
      </c>
      <c r="L14" s="7" t="str">
        <f t="shared" si="4"/>
        <v>NAN</v>
      </c>
      <c r="M14" s="7" t="str">
        <f t="shared" si="4"/>
        <v>NAN</v>
      </c>
      <c r="N14" s="7" t="str">
        <f t="shared" si="4"/>
        <v>NAN</v>
      </c>
      <c r="O14" s="7" t="str">
        <f t="shared" si="4"/>
        <v>NAN</v>
      </c>
      <c r="P14" s="7" t="str">
        <f t="shared" ref="P14:S15" si="5">INDEX(P$2:P$10,P12)</f>
        <v>please select</v>
      </c>
      <c r="Q14" s="7" t="str">
        <f t="shared" si="5"/>
        <v>please select</v>
      </c>
      <c r="R14" s="7" t="str">
        <f t="shared" si="5"/>
        <v>please select</v>
      </c>
      <c r="S14" s="7" t="str">
        <f t="shared" si="5"/>
        <v>please select</v>
      </c>
      <c r="T14" s="7" t="str">
        <f t="shared" ref="T14:W15" si="6">IF(T12=0,"NAN",T12)</f>
        <v>NAN</v>
      </c>
      <c r="U14" s="7" t="str">
        <f t="shared" si="6"/>
        <v>NAN</v>
      </c>
      <c r="V14" s="7" t="str">
        <f t="shared" si="6"/>
        <v>NAN</v>
      </c>
      <c r="W14" s="7" t="str">
        <f t="shared" si="6"/>
        <v>NAN</v>
      </c>
      <c r="X14" s="7" t="str">
        <f t="shared" ref="X14:AF14" si="7">INDEX(X$2:X$10,X12)</f>
        <v>please select</v>
      </c>
      <c r="Y14" s="7" t="str">
        <f t="shared" si="7"/>
        <v>please select</v>
      </c>
      <c r="Z14" s="7" t="str">
        <f t="shared" si="7"/>
        <v>please select</v>
      </c>
      <c r="AA14" s="7" t="str">
        <f t="shared" si="7"/>
        <v>please select</v>
      </c>
      <c r="AB14" s="7" t="str">
        <f t="shared" si="7"/>
        <v>please select</v>
      </c>
      <c r="AC14" s="7" t="str">
        <f t="shared" si="7"/>
        <v>please select</v>
      </c>
      <c r="AD14" s="7" t="str">
        <f t="shared" si="7"/>
        <v>please select</v>
      </c>
      <c r="AE14" s="7" t="str">
        <f t="shared" si="7"/>
        <v>please select</v>
      </c>
      <c r="AF14" s="7" t="str">
        <f t="shared" si="7"/>
        <v>please select</v>
      </c>
      <c r="AG14" s="7" t="str">
        <f t="shared" ref="AG14:AL14" si="8">IF(AG12=0,"NAN",AG12)</f>
        <v>NAN</v>
      </c>
      <c r="AH14" s="7" t="str">
        <f t="shared" si="8"/>
        <v>NAN</v>
      </c>
      <c r="AI14" s="7" t="str">
        <f t="shared" si="8"/>
        <v>NAN</v>
      </c>
      <c r="AJ14" s="7" t="str">
        <f t="shared" si="8"/>
        <v>NAN</v>
      </c>
      <c r="AK14" s="7" t="str">
        <f t="shared" si="8"/>
        <v>NAN</v>
      </c>
      <c r="AL14" s="7" t="str">
        <f t="shared" si="8"/>
        <v>NAN</v>
      </c>
    </row>
    <row r="15" spans="1:39" ht="15" x14ac:dyDescent="0.25">
      <c r="A15" s="30" t="str">
        <f>A13</f>
        <v>__VP1304-full</v>
      </c>
      <c r="B15" s="7" t="str">
        <f>INDEX(B$2:B$10,B13)</f>
        <v>please select</v>
      </c>
      <c r="C15" s="7" t="str">
        <f t="shared" ref="C15:I15" si="9">INDEX(C$2:C$10,C13)</f>
        <v>please select</v>
      </c>
      <c r="D15" s="7" t="str">
        <f t="shared" si="9"/>
        <v>please select</v>
      </c>
      <c r="E15" s="7" t="str">
        <f t="shared" si="9"/>
        <v>please select</v>
      </c>
      <c r="F15" s="7" t="str">
        <f t="shared" si="9"/>
        <v>please select</v>
      </c>
      <c r="G15" s="7" t="str">
        <f t="shared" si="9"/>
        <v>please select</v>
      </c>
      <c r="H15" s="7" t="str">
        <f t="shared" si="9"/>
        <v>please select</v>
      </c>
      <c r="I15" s="7" t="str">
        <f t="shared" si="9"/>
        <v>please select</v>
      </c>
      <c r="J15" s="7" t="str">
        <f t="shared" si="4"/>
        <v>NAN</v>
      </c>
      <c r="K15" s="7" t="str">
        <f t="shared" si="4"/>
        <v>NAN</v>
      </c>
      <c r="L15" s="7" t="str">
        <f t="shared" si="4"/>
        <v>NAN</v>
      </c>
      <c r="M15" s="7" t="str">
        <f t="shared" si="4"/>
        <v>NAN</v>
      </c>
      <c r="N15" s="7" t="str">
        <f t="shared" si="4"/>
        <v>NAN</v>
      </c>
      <c r="O15" s="7" t="str">
        <f t="shared" si="4"/>
        <v>NAN</v>
      </c>
      <c r="P15" s="7" t="str">
        <f t="shared" si="5"/>
        <v>please select</v>
      </c>
      <c r="Q15" s="7" t="str">
        <f t="shared" si="5"/>
        <v>please select</v>
      </c>
      <c r="R15" s="7" t="str">
        <f t="shared" si="5"/>
        <v>please select</v>
      </c>
      <c r="S15" s="7" t="str">
        <f t="shared" si="5"/>
        <v>please select</v>
      </c>
      <c r="T15" s="7" t="str">
        <f t="shared" si="6"/>
        <v>NAN</v>
      </c>
      <c r="U15" s="7" t="str">
        <f t="shared" si="6"/>
        <v>NAN</v>
      </c>
      <c r="V15" s="7" t="str">
        <f t="shared" si="6"/>
        <v>NAN</v>
      </c>
      <c r="W15" s="7" t="str">
        <f t="shared" si="6"/>
        <v>NAN</v>
      </c>
      <c r="X15" s="7" t="str">
        <f t="shared" ref="X15:AF15" si="10">INDEX(X$2:X$10,X13)</f>
        <v>please select</v>
      </c>
      <c r="Y15" s="7" t="str">
        <f t="shared" si="10"/>
        <v>please select</v>
      </c>
      <c r="Z15" s="7" t="str">
        <f t="shared" si="10"/>
        <v>please select</v>
      </c>
      <c r="AA15" s="7" t="str">
        <f t="shared" si="10"/>
        <v>please select</v>
      </c>
      <c r="AB15" s="7" t="str">
        <f t="shared" si="10"/>
        <v>please select</v>
      </c>
      <c r="AC15" s="7" t="str">
        <f t="shared" si="10"/>
        <v>please select</v>
      </c>
      <c r="AD15" s="7" t="str">
        <f t="shared" si="10"/>
        <v>please select</v>
      </c>
      <c r="AE15" s="7" t="str">
        <f t="shared" si="10"/>
        <v>please select</v>
      </c>
      <c r="AF15" s="7" t="str">
        <f t="shared" si="10"/>
        <v>please select</v>
      </c>
      <c r="AG15" s="7" t="str">
        <f t="shared" ref="AG15:AL15" si="11">IF(AG13=0,"NAN",AG13)</f>
        <v>NAN</v>
      </c>
      <c r="AH15" s="7" t="str">
        <f t="shared" si="11"/>
        <v>NAN</v>
      </c>
      <c r="AI15" s="7" t="str">
        <f t="shared" si="11"/>
        <v>NAN</v>
      </c>
      <c r="AJ15" s="7" t="str">
        <f t="shared" si="11"/>
        <v>NAN</v>
      </c>
      <c r="AK15" s="7" t="str">
        <f t="shared" si="11"/>
        <v>NAN</v>
      </c>
      <c r="AL15" s="7" t="str">
        <f t="shared" si="11"/>
        <v>NAN</v>
      </c>
    </row>
    <row r="16" spans="1:39" ht="15" x14ac:dyDescent="0.25">
      <c r="A16" s="30"/>
    </row>
  </sheetData>
  <sheetProtection password="8615" sheet="1"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F13"/>
  <sheetViews>
    <sheetView workbookViewId="0">
      <selection activeCell="L41" sqref="L41"/>
    </sheetView>
  </sheetViews>
  <sheetFormatPr baseColWidth="10" defaultRowHeight="15" x14ac:dyDescent="0.25"/>
  <cols>
    <col min="1" max="1" width="17.42578125" customWidth="1"/>
  </cols>
  <sheetData>
    <row r="1" spans="1:32" x14ac:dyDescent="0.25">
      <c r="A1">
        <f>q_values!A1</f>
        <v>0</v>
      </c>
      <c r="B1" t="str">
        <f>q_values!B1</f>
        <v>A1</v>
      </c>
      <c r="C1" t="str">
        <f>q_values!C1</f>
        <v>A2</v>
      </c>
      <c r="D1" t="str">
        <f>q_values!D1</f>
        <v>B1</v>
      </c>
      <c r="E1" t="str">
        <f>q_values!E1</f>
        <v>C1</v>
      </c>
      <c r="F1" t="str">
        <f>q_values!F1</f>
        <v>C2</v>
      </c>
      <c r="G1" t="str">
        <f>q_values!G1</f>
        <v>C3</v>
      </c>
      <c r="H1" t="str">
        <f>q_values!H1</f>
        <v>C4</v>
      </c>
      <c r="I1" t="str">
        <f>q_values!I1</f>
        <v>C5</v>
      </c>
      <c r="J1" t="str">
        <f>q_values!J1</f>
        <v>C7</v>
      </c>
      <c r="K1" t="str">
        <f>q_values!K1</f>
        <v>C8</v>
      </c>
      <c r="L1" t="str">
        <f>q_values!L1</f>
        <v>C9</v>
      </c>
      <c r="M1" t="str">
        <f>q_values!M1</f>
        <v>C10</v>
      </c>
      <c r="N1" t="str">
        <f>q_values!N1</f>
        <v>D1</v>
      </c>
      <c r="O1" t="str">
        <f>q_values!O1</f>
        <v>D2</v>
      </c>
      <c r="P1" t="str">
        <f>q_values!P1</f>
        <v>E1</v>
      </c>
      <c r="Q1" t="str">
        <f>q_values!Q1</f>
        <v>E2</v>
      </c>
      <c r="R1" t="str">
        <f>q_values!R1</f>
        <v>E3</v>
      </c>
      <c r="S1" t="str">
        <f>q_values!S1</f>
        <v>E4</v>
      </c>
      <c r="T1" t="str">
        <f>q_values!T1</f>
        <v>E5</v>
      </c>
      <c r="U1" t="str">
        <f>q_values!U1</f>
        <v>E6</v>
      </c>
      <c r="V1" t="str">
        <f>q_values!V1</f>
        <v>E7</v>
      </c>
      <c r="W1" t="str">
        <f>q_values!W1</f>
        <v>E8</v>
      </c>
      <c r="X1" t="str">
        <f>q_values!X1</f>
        <v>F1</v>
      </c>
      <c r="Y1" t="str">
        <f>q_values!Y1</f>
        <v>F2</v>
      </c>
      <c r="Z1" t="str">
        <f>q_values!Z1</f>
        <v>G1</v>
      </c>
      <c r="AA1" t="str">
        <f>q_values!AA1</f>
        <v>G2</v>
      </c>
      <c r="AB1" t="str">
        <f>q_values!AB1</f>
        <v>G3</v>
      </c>
      <c r="AC1" t="str">
        <f>q_values!AC1</f>
        <v>G4</v>
      </c>
      <c r="AD1" t="str">
        <f>q_values!AD1</f>
        <v>G5</v>
      </c>
      <c r="AE1" t="str">
        <f>q_values!AE1</f>
        <v>H1</v>
      </c>
      <c r="AF1" t="str">
        <f>q_values!AF1</f>
        <v>H2</v>
      </c>
    </row>
    <row r="2" spans="1:32" x14ac:dyDescent="0.25">
      <c r="A2" t="str">
        <f>q_values!A2</f>
        <v>Auswahl 1</v>
      </c>
      <c r="B2" t="str">
        <f>q_values!B2</f>
        <v>please select</v>
      </c>
      <c r="C2" t="str">
        <f>q_values!C2</f>
        <v>please select</v>
      </c>
      <c r="D2" t="str">
        <f>q_values!D2</f>
        <v>please select</v>
      </c>
      <c r="E2" t="str">
        <f>q_values!E2</f>
        <v>please select</v>
      </c>
      <c r="F2" t="str">
        <f>q_values!F2</f>
        <v>please select</v>
      </c>
      <c r="G2" t="str">
        <f>q_values!G2</f>
        <v>please select</v>
      </c>
      <c r="H2" t="str">
        <f>q_values!H2</f>
        <v>please select</v>
      </c>
      <c r="I2" t="str">
        <f>q_values!I2</f>
        <v>please select</v>
      </c>
      <c r="P2" t="str">
        <f>q_values!P2</f>
        <v>please select</v>
      </c>
      <c r="Q2" t="str">
        <f>q_values!Q2</f>
        <v>please select</v>
      </c>
      <c r="R2" t="str">
        <f>q_values!R2</f>
        <v>please select</v>
      </c>
      <c r="S2" t="str">
        <f>q_values!S2</f>
        <v>please select</v>
      </c>
      <c r="X2" t="str">
        <f>q_values!X2</f>
        <v>please select</v>
      </c>
      <c r="Y2" t="str">
        <f>q_values!Y2</f>
        <v>please select</v>
      </c>
      <c r="Z2" t="str">
        <f>q_values!Z2</f>
        <v>please select</v>
      </c>
      <c r="AA2" t="str">
        <f>q_values!AA2</f>
        <v>please select</v>
      </c>
      <c r="AB2" t="str">
        <f>q_values!AB2</f>
        <v>please select</v>
      </c>
      <c r="AC2" t="str">
        <f>q_values!AC2</f>
        <v>please select</v>
      </c>
      <c r="AD2" t="str">
        <f>q_values!AD2</f>
        <v>please select</v>
      </c>
      <c r="AE2" t="str">
        <f>q_values!AE2</f>
        <v>please select</v>
      </c>
      <c r="AF2" t="str">
        <f>q_values!AF2</f>
        <v>please select</v>
      </c>
    </row>
    <row r="3" spans="1:32" x14ac:dyDescent="0.25">
      <c r="A3" t="str">
        <f>q_values!A3</f>
        <v>Auswahl 2</v>
      </c>
      <c r="B3" t="str">
        <f>q_values!B3</f>
        <v>1 rotating domain</v>
      </c>
      <c r="C3" t="str">
        <f>q_values!C3</f>
        <v>None</v>
      </c>
      <c r="D3" t="str">
        <f>q_values!D3</f>
        <v>Complete propeller</v>
      </c>
      <c r="E3" t="str">
        <f>q_values!E3</f>
        <v>Structured</v>
      </c>
      <c r="F3" t="str">
        <f>q_values!F3</f>
        <v>Possible - not used here</v>
      </c>
      <c r="G3" t="str">
        <f>q_values!G3</f>
        <v>Tetraheder</v>
      </c>
      <c r="H3" t="str">
        <f>q_values!H3</f>
        <v>Quads</v>
      </c>
      <c r="I3" t="str">
        <f>q_values!I3</f>
        <v>Prism Layer</v>
      </c>
      <c r="P3" t="str">
        <f>q_values!P3</f>
        <v>Finite volume Navier-Stokes</v>
      </c>
      <c r="Q3" t="str">
        <f>q_values!Q3</f>
        <v>Cartesian</v>
      </c>
      <c r="R3" t="str">
        <f>q_values!R3</f>
        <v>1st-order upwind</v>
      </c>
      <c r="S3" t="str">
        <f>q_values!S3</f>
        <v>explicit</v>
      </c>
      <c r="X3" t="str">
        <f>q_values!X3</f>
        <v>k-omega</v>
      </c>
      <c r="Y3" t="str">
        <f>q_values!Y3</f>
        <v>1st-order upwind</v>
      </c>
      <c r="Z3" t="str">
        <f>q_values!Z3</f>
        <v>resolved</v>
      </c>
      <c r="AA3" t="str">
        <f>q_values!AA3</f>
        <v>resolved</v>
      </c>
      <c r="AB3" t="str">
        <f>q_values!AB3</f>
        <v>resolved</v>
      </c>
      <c r="AC3" t="str">
        <f>q_values!AC3</f>
        <v>resolved</v>
      </c>
      <c r="AD3" t="str">
        <f>q_values!AD3</f>
        <v>resolved</v>
      </c>
      <c r="AE3" t="str">
        <f>q_values!AE3</f>
        <v>compressible</v>
      </c>
      <c r="AF3" t="str">
        <f>q_values!AF3</f>
        <v>Equation of state</v>
      </c>
    </row>
    <row r="4" spans="1:32" x14ac:dyDescent="0.25">
      <c r="A4" t="str">
        <f>q_values!A4</f>
        <v>Auswahl 3</v>
      </c>
      <c r="B4" t="str">
        <f>q_values!B4</f>
        <v>Multiple domains</v>
      </c>
      <c r="C4" t="str">
        <f>q_values!C4</f>
        <v>Sliding</v>
      </c>
      <c r="D4" t="str">
        <f>q_values!D4</f>
        <v>Single blade + periodicity (matching grids)</v>
      </c>
      <c r="E4" t="str">
        <f>q_values!E4</f>
        <v>Unstructured</v>
      </c>
      <c r="F4" t="str">
        <f>q_values!F4</f>
        <v>Possible - used here</v>
      </c>
      <c r="G4" t="str">
        <f>q_values!G4</f>
        <v>Hexahedral</v>
      </c>
      <c r="H4" t="str">
        <f>q_values!H4</f>
        <v>Triangles</v>
      </c>
      <c r="I4" t="str">
        <f>q_values!I4</f>
        <v>Hex Layer</v>
      </c>
      <c r="P4" t="str">
        <f>q_values!P4</f>
        <v>Finite element Navier-Stokes</v>
      </c>
      <c r="Q4" t="str">
        <f>q_values!Q4</f>
        <v>Cylindrical - fixed</v>
      </c>
      <c r="R4" t="str">
        <f>q_values!R4</f>
        <v>high-order upwind</v>
      </c>
      <c r="S4" t="str">
        <f>q_values!S4</f>
        <v>implicit</v>
      </c>
      <c r="X4" t="str">
        <f>q_values!X4</f>
        <v>k-epsilon</v>
      </c>
      <c r="Y4" t="str">
        <f>q_values!Y4</f>
        <v>high-order upwind</v>
      </c>
      <c r="Z4" t="str">
        <f>q_values!Z4</f>
        <v>wall function</v>
      </c>
      <c r="AA4" t="str">
        <f>q_values!AA4</f>
        <v>wall function</v>
      </c>
      <c r="AB4" t="str">
        <f>q_values!AB4</f>
        <v>wall function</v>
      </c>
      <c r="AC4" t="str">
        <f>q_values!AC4</f>
        <v>wall function</v>
      </c>
      <c r="AD4" t="str">
        <f>q_values!AD4</f>
        <v>wall function</v>
      </c>
      <c r="AE4" t="str">
        <f>q_values!AE4</f>
        <v>incompressible</v>
      </c>
      <c r="AF4" t="str">
        <f>q_values!AF4</f>
        <v>pressure correction / projection scheme</v>
      </c>
    </row>
    <row r="5" spans="1:32" x14ac:dyDescent="0.25">
      <c r="A5" t="str">
        <f>q_values!A5</f>
        <v>Auswahl 4</v>
      </c>
      <c r="B5" t="str">
        <f>q_values!B5</f>
        <v>Other (please provide Ref.)</v>
      </c>
      <c r="C5" t="str">
        <f>q_values!C5</f>
        <v>Overset</v>
      </c>
      <c r="D5" t="str">
        <f>q_values!D5</f>
        <v>Single blade + periodicity (non-matching grids)</v>
      </c>
      <c r="E5">
        <f>q_values!E5</f>
        <v>0</v>
      </c>
      <c r="F5" t="str">
        <f>q_values!F5</f>
        <v>Not possible</v>
      </c>
      <c r="G5" t="str">
        <f>q_values!G5</f>
        <v>Polyhedral</v>
      </c>
      <c r="H5" t="str">
        <f>q_values!H5</f>
        <v>Mixed</v>
      </c>
      <c r="I5" t="str">
        <f>q_values!I5</f>
        <v>Poly Layer</v>
      </c>
      <c r="P5" t="str">
        <f>q_values!P5</f>
        <v>Mixed FV / FE Navier-Stokes</v>
      </c>
      <c r="Q5" t="str">
        <f>q_values!Q5</f>
        <v>Cylindrical - rotating</v>
      </c>
      <c r="R5" t="str">
        <f>q_values!R5</f>
        <v>2nd-order centered</v>
      </c>
      <c r="X5" t="str">
        <f>q_values!X5</f>
        <v>one-equation model</v>
      </c>
      <c r="Y5" t="str">
        <f>q_values!Y5</f>
        <v>2nd-order centered</v>
      </c>
      <c r="Z5" t="str">
        <f>q_values!Z5</f>
        <v>Slip flow</v>
      </c>
      <c r="AA5" t="str">
        <f>q_values!AA5</f>
        <v>Slip flow</v>
      </c>
      <c r="AB5" t="str">
        <f>q_values!AB5</f>
        <v>Slip flow</v>
      </c>
      <c r="AC5" t="str">
        <f>q_values!AC5</f>
        <v>Slip flow</v>
      </c>
      <c r="AD5" t="str">
        <f>q_values!AD5</f>
        <v>Slip flow</v>
      </c>
      <c r="AF5" t="str">
        <f>q_values!AF5</f>
        <v>Coupled</v>
      </c>
    </row>
    <row r="6" spans="1:32" x14ac:dyDescent="0.25">
      <c r="A6" t="str">
        <f>q_values!A6</f>
        <v>Auswahl 5</v>
      </c>
      <c r="C6" t="str">
        <f>q_values!C6</f>
        <v>Multiple ref. frames</v>
      </c>
      <c r="H6" t="str">
        <f>q_values!H6</f>
        <v>Other (please provide Ref.)</v>
      </c>
      <c r="P6" t="str">
        <f>q_values!P6</f>
        <v>None</v>
      </c>
      <c r="R6" t="str">
        <f>q_values!R6</f>
        <v>high-order centered</v>
      </c>
      <c r="X6" t="str">
        <f>q_values!X6</f>
        <v>Reynolds-stress transport model</v>
      </c>
      <c r="Y6" t="str">
        <f>q_values!Y6</f>
        <v>high-order centered</v>
      </c>
      <c r="Z6" t="str">
        <f>q_values!Z6</f>
        <v>please select</v>
      </c>
      <c r="AA6" t="str">
        <f>q_values!AA6</f>
        <v>please select</v>
      </c>
      <c r="AB6" t="str">
        <f>q_values!AB6</f>
        <v>please select</v>
      </c>
      <c r="AC6" t="str">
        <f>q_values!AC6</f>
        <v>please select</v>
      </c>
      <c r="AD6" t="str">
        <f>q_values!AD6</f>
        <v>please select</v>
      </c>
    </row>
    <row r="7" spans="1:32" x14ac:dyDescent="0.25">
      <c r="A7" t="str">
        <f>q_values!A7</f>
        <v>Auswahl 6</v>
      </c>
      <c r="C7" t="str">
        <f>q_values!C7</f>
        <v>Other (please provide Ref.)</v>
      </c>
      <c r="P7" t="str">
        <f>q_values!P7</f>
        <v>Other (please provide Ref.)</v>
      </c>
      <c r="R7" t="str">
        <f>q_values!R7</f>
        <v>blended UDS / CDS</v>
      </c>
      <c r="X7" t="str">
        <f>q_values!X7</f>
        <v>algebraic stress model</v>
      </c>
      <c r="Y7" t="str">
        <f>q_values!Y7</f>
        <v>blended UDS / CDS</v>
      </c>
      <c r="Z7" t="str">
        <f>q_values!Z7</f>
        <v>Fixed Velocity</v>
      </c>
      <c r="AA7" t="str">
        <f>q_values!AA7</f>
        <v>Fixed Velocity</v>
      </c>
      <c r="AB7" t="str">
        <f>q_values!AB7</f>
        <v>Fixed Velocity</v>
      </c>
      <c r="AC7" t="str">
        <f>q_values!AC7</f>
        <v>Fixed Velocity</v>
      </c>
      <c r="AD7" t="str">
        <f>q_values!AD7</f>
        <v>Fixed Velocity</v>
      </c>
    </row>
    <row r="8" spans="1:32" x14ac:dyDescent="0.25">
      <c r="R8" t="str">
        <f>q_values!R8</f>
        <v>limited / blended downwind (compressive)</v>
      </c>
      <c r="X8" t="str">
        <f>q_values!X8</f>
        <v>hybrid RANS/LES</v>
      </c>
      <c r="Y8" t="str">
        <f>q_values!Y8</f>
        <v>limited / blended downwind (compressive)</v>
      </c>
      <c r="Z8" t="str">
        <f>q_values!Z8</f>
        <v>Fixed Pressure</v>
      </c>
      <c r="AA8" t="str">
        <f>q_values!AA8</f>
        <v>Fixed Pressure</v>
      </c>
      <c r="AB8" t="str">
        <f>q_values!AB8</f>
        <v>Fixed Pressure</v>
      </c>
      <c r="AC8" t="str">
        <f>q_values!AC8</f>
        <v>Fixed Pressure</v>
      </c>
      <c r="AD8" t="str">
        <f>q_values!AD8</f>
        <v>Fixed Pressure</v>
      </c>
    </row>
    <row r="9" spans="1:32" x14ac:dyDescent="0.25">
      <c r="R9" t="str">
        <f>q_values!R9</f>
        <v xml:space="preserve">not applicable </v>
      </c>
      <c r="X9" t="str">
        <f>q_values!X9</f>
        <v>LES</v>
      </c>
      <c r="Y9" t="str">
        <f>q_values!Y9</f>
        <v xml:space="preserve">not applicable </v>
      </c>
    </row>
    <row r="10" spans="1:32" x14ac:dyDescent="0.25">
      <c r="X10" t="str">
        <f>q_values!X10</f>
        <v>Inviscid or Laminar</v>
      </c>
    </row>
    <row r="11" spans="1:32" x14ac:dyDescent="0.25">
      <c r="R11" t="str">
        <f>q_values!R11</f>
        <v>Other (please provide Ref.)</v>
      </c>
      <c r="Y11" t="str">
        <f>q_values!Y11</f>
        <v>Other (please provide Ref.)</v>
      </c>
    </row>
    <row r="12" spans="1:32" x14ac:dyDescent="0.25">
      <c r="A12" t="str">
        <f>q_values!A12</f>
        <v>__VP1304-model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P12">
        <v>1</v>
      </c>
      <c r="Q12">
        <v>1</v>
      </c>
      <c r="R12">
        <v>1</v>
      </c>
      <c r="S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</row>
    <row r="13" spans="1:32" x14ac:dyDescent="0.25">
      <c r="A13" t="str">
        <f>q_values!A13</f>
        <v>__VP1304-full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P13">
        <v>1</v>
      </c>
      <c r="Q13">
        <v>1</v>
      </c>
      <c r="R13">
        <v>1</v>
      </c>
      <c r="S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10</vt:i4>
      </vt:variant>
    </vt:vector>
  </HeadingPairs>
  <TitlesOfParts>
    <vt:vector size="14" baseType="lpstr">
      <vt:lpstr>questionaire</vt:lpstr>
      <vt:lpstr>DATA VP1304</vt:lpstr>
      <vt:lpstr>q_values</vt:lpstr>
      <vt:lpstr>values</vt:lpstr>
      <vt:lpstr>EFD MSvsFS</vt:lpstr>
      <vt:lpstr>CFD MSvsFS</vt:lpstr>
      <vt:lpstr>MS EFDvsCFD</vt:lpstr>
      <vt:lpstr>FS EFDvsCFD</vt:lpstr>
      <vt:lpstr>Delta_CFD&amp;ITTC</vt:lpstr>
      <vt:lpstr>J=0.6</vt:lpstr>
      <vt:lpstr>J=0.8</vt:lpstr>
      <vt:lpstr>J=1.0</vt:lpstr>
      <vt:lpstr>J=1.2</vt:lpstr>
      <vt:lpstr>J=1.4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Barkmann</dc:creator>
  <cp:lastModifiedBy>Ulf Barkmann</cp:lastModifiedBy>
  <cp:lastPrinted>2012-11-27T17:24:54Z</cp:lastPrinted>
  <dcterms:created xsi:type="dcterms:W3CDTF">2012-11-22T14:08:52Z</dcterms:created>
  <dcterms:modified xsi:type="dcterms:W3CDTF">2014-03-06T09:12:17Z</dcterms:modified>
</cp:coreProperties>
</file>